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hartsheets/sheet1.xml" ContentType="application/vnd.openxmlformats-officedocument.spreadsheetml.chart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Jeep\"/>
    </mc:Choice>
  </mc:AlternateContent>
  <bookViews>
    <workbookView xWindow="-120" yWindow="-120" windowWidth="20736" windowHeight="11160" firstSheet="6" activeTab="9"/>
  </bookViews>
  <sheets>
    <sheet name="Maintenance Codes" sheetId="1" r:id="rId1"/>
    <sheet name="Maintenance Records" sheetId="2" r:id="rId2"/>
    <sheet name="Maintenance Supplies" sheetId="18" r:id="rId3"/>
    <sheet name="Fault Codes" sheetId="15" r:id="rId4"/>
    <sheet name="Legalities" sheetId="9" r:id="rId5"/>
    <sheet name="Fuel Consumption" sheetId="3" r:id="rId6"/>
    <sheet name="Time vs Fuel Price per Gallon" sheetId="14" r:id="rId7"/>
    <sheet name="Mods, Accessories, Parts, Tools" sheetId="7" r:id="rId8"/>
    <sheet name="Wishlist" sheetId="4" r:id="rId9"/>
    <sheet name="Calculators" sheetId="13" r:id="rId10"/>
    <sheet name="Weight" sheetId="20" r:id="rId11"/>
    <sheet name="Tool Roll" sheetId="19" r:id="rId1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7" i="13" l="1"/>
  <c r="U7" i="13"/>
  <c r="U8" i="13" s="1"/>
  <c r="U10" i="13" l="1"/>
  <c r="K245" i="3"/>
  <c r="L245" i="3"/>
  <c r="M245" i="3" s="1"/>
  <c r="K244" i="3" l="1"/>
  <c r="L244" i="3"/>
  <c r="M244" i="3" s="1"/>
  <c r="K243" i="3"/>
  <c r="L243" i="3"/>
  <c r="M243" i="3" s="1"/>
  <c r="K242" i="3" l="1"/>
  <c r="L242" i="3"/>
  <c r="M242" i="3" s="1"/>
  <c r="K241" i="3"/>
  <c r="L241" i="3"/>
  <c r="M241" i="3"/>
  <c r="Q7" i="13" l="1"/>
  <c r="Q11" i="13" s="1"/>
  <c r="K240" i="3" l="1"/>
  <c r="L240" i="3"/>
  <c r="M240" i="3" s="1"/>
  <c r="K237" i="3"/>
  <c r="K238" i="3"/>
  <c r="K239" i="3"/>
  <c r="L239" i="3"/>
  <c r="M239" i="3" s="1"/>
  <c r="L238" i="3" l="1"/>
  <c r="M238" i="3" s="1"/>
  <c r="L237" i="3"/>
  <c r="M237" i="3" s="1"/>
  <c r="K236" i="3" l="1"/>
  <c r="L236" i="3"/>
  <c r="M236" i="3"/>
  <c r="K235" i="3"/>
  <c r="L235" i="3"/>
  <c r="M235" i="3"/>
  <c r="K234" i="3"/>
  <c r="L234" i="3"/>
  <c r="M234" i="3"/>
  <c r="K233" i="3"/>
  <c r="L233" i="3"/>
  <c r="M233" i="3"/>
  <c r="K232" i="3"/>
  <c r="L232" i="3"/>
  <c r="M232" i="3"/>
  <c r="I18" i="1" l="1"/>
  <c r="J18" i="1"/>
  <c r="K231" i="3"/>
  <c r="L231" i="3"/>
  <c r="M231" i="3"/>
  <c r="I32" i="1" l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7" i="1"/>
  <c r="I16" i="1"/>
  <c r="I15" i="1"/>
  <c r="I14" i="1"/>
  <c r="I13" i="1"/>
  <c r="I12" i="1"/>
  <c r="I11" i="1"/>
  <c r="I10" i="1"/>
  <c r="I9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J34" i="1"/>
  <c r="C2" i="2" l="1"/>
  <c r="J83" i="7" l="1"/>
  <c r="J75" i="7"/>
  <c r="K230" i="3" l="1"/>
  <c r="L230" i="3"/>
  <c r="M230" i="3"/>
  <c r="M67" i="2" l="1"/>
  <c r="K229" i="3"/>
  <c r="L229" i="3"/>
  <c r="M229" i="3"/>
  <c r="K228" i="3"/>
  <c r="L228" i="3"/>
  <c r="M228" i="3"/>
  <c r="K227" i="3"/>
  <c r="L227" i="3"/>
  <c r="M227" i="3" s="1"/>
  <c r="M226" i="3"/>
  <c r="L226" i="3"/>
  <c r="K226" i="3"/>
  <c r="K225" i="3"/>
  <c r="L225" i="3"/>
  <c r="M225" i="3"/>
  <c r="K224" i="3"/>
  <c r="L224" i="3"/>
  <c r="M224" i="3"/>
  <c r="K223" i="3"/>
  <c r="L223" i="3"/>
  <c r="M223" i="3"/>
  <c r="K222" i="3"/>
  <c r="L222" i="3"/>
  <c r="M222" i="3" s="1"/>
  <c r="K221" i="3"/>
  <c r="L221" i="3"/>
  <c r="M221" i="3"/>
  <c r="K220" i="3"/>
  <c r="L220" i="3"/>
  <c r="M220" i="3"/>
  <c r="K219" i="3"/>
  <c r="L219" i="3"/>
  <c r="M219" i="3"/>
  <c r="L218" i="3"/>
  <c r="K218" i="3"/>
  <c r="M218" i="3"/>
  <c r="K217" i="3"/>
  <c r="L217" i="3"/>
  <c r="M217" i="3"/>
  <c r="K216" i="3"/>
  <c r="L216" i="3"/>
  <c r="M216" i="3" s="1"/>
  <c r="K215" i="3"/>
  <c r="L215" i="3"/>
  <c r="M215" i="3" s="1"/>
  <c r="K214" i="3"/>
  <c r="L214" i="3"/>
  <c r="M214" i="3" s="1"/>
  <c r="K213" i="3" l="1"/>
  <c r="L213" i="3"/>
  <c r="M213" i="3" s="1"/>
  <c r="K212" i="3"/>
  <c r="L212" i="3"/>
  <c r="M212" i="3" s="1"/>
  <c r="K211" i="3"/>
  <c r="L211" i="3"/>
  <c r="M211" i="3" s="1"/>
  <c r="K210" i="3"/>
  <c r="L210" i="3"/>
  <c r="M210" i="3" s="1"/>
  <c r="K209" i="3"/>
  <c r="L209" i="3"/>
  <c r="M209" i="3" s="1"/>
  <c r="K208" i="3"/>
  <c r="L208" i="3"/>
  <c r="M208" i="3" s="1"/>
  <c r="K206" i="3"/>
  <c r="L206" i="3"/>
  <c r="M206" i="3" s="1"/>
  <c r="K207" i="3"/>
  <c r="L207" i="3"/>
  <c r="M207" i="3" s="1"/>
  <c r="K205" i="3"/>
  <c r="L205" i="3"/>
  <c r="M205" i="3" s="1"/>
  <c r="K204" i="3"/>
  <c r="L204" i="3"/>
  <c r="M204" i="3" s="1"/>
  <c r="J70" i="7"/>
  <c r="K203" i="3"/>
  <c r="L203" i="3"/>
  <c r="M203" i="3" s="1"/>
  <c r="K202" i="3"/>
  <c r="L202" i="3"/>
  <c r="M202" i="3" s="1"/>
  <c r="K201" i="3"/>
  <c r="L201" i="3"/>
  <c r="M201" i="3" s="1"/>
  <c r="K200" i="3"/>
  <c r="L200" i="3"/>
  <c r="M200" i="3" s="1"/>
  <c r="L199" i="3"/>
  <c r="M199" i="3" s="1"/>
  <c r="K199" i="3"/>
  <c r="K198" i="3"/>
  <c r="D189" i="3"/>
  <c r="L189" i="3" s="1"/>
  <c r="J190" i="3"/>
  <c r="J191" i="3"/>
  <c r="J192" i="3"/>
  <c r="J193" i="3"/>
  <c r="J194" i="3"/>
  <c r="J195" i="3"/>
  <c r="J196" i="3"/>
  <c r="J197" i="3"/>
  <c r="J189" i="3"/>
  <c r="D190" i="3"/>
  <c r="D191" i="3"/>
  <c r="L191" i="3" s="1"/>
  <c r="D192" i="3"/>
  <c r="L192" i="3" s="1"/>
  <c r="D193" i="3"/>
  <c r="L193" i="3" s="1"/>
  <c r="D194" i="3"/>
  <c r="L194" i="3" s="1"/>
  <c r="D195" i="3"/>
  <c r="L195" i="3" s="1"/>
  <c r="D196" i="3"/>
  <c r="L196" i="3" s="1"/>
  <c r="D197" i="3"/>
  <c r="L197" i="3" s="1"/>
  <c r="K188" i="3"/>
  <c r="L188" i="3"/>
  <c r="M188" i="3" s="1"/>
  <c r="K187" i="3"/>
  <c r="L187" i="3"/>
  <c r="M187" i="3" s="1"/>
  <c r="K186" i="3"/>
  <c r="L186" i="3"/>
  <c r="M186" i="3" s="1"/>
  <c r="D198" i="3" l="1"/>
  <c r="L198" i="3" s="1"/>
  <c r="M198" i="3" s="1"/>
  <c r="L190" i="3"/>
  <c r="K185" i="3"/>
  <c r="L185" i="3"/>
  <c r="M185" i="3" s="1"/>
  <c r="K184" i="3"/>
  <c r="L184" i="3"/>
  <c r="M184" i="3" s="1"/>
  <c r="K183" i="3" l="1"/>
  <c r="L183" i="3"/>
  <c r="M183" i="3" s="1"/>
  <c r="K182" i="3" l="1"/>
  <c r="L182" i="3"/>
  <c r="M182" i="3" s="1"/>
  <c r="K181" i="3"/>
  <c r="L181" i="3"/>
  <c r="M181" i="3" s="1"/>
  <c r="K180" i="3" l="1"/>
  <c r="L180" i="3"/>
  <c r="M180" i="3" s="1"/>
  <c r="K179" i="3" l="1"/>
  <c r="L179" i="3"/>
  <c r="M179" i="3" s="1"/>
  <c r="N16" i="13" l="1"/>
  <c r="N15" i="13"/>
  <c r="N7" i="13"/>
  <c r="N8" i="13"/>
  <c r="K178" i="3" l="1"/>
  <c r="L178" i="3"/>
  <c r="M178" i="3" s="1"/>
  <c r="K177" i="3"/>
  <c r="L177" i="3"/>
  <c r="M177" i="3" s="1"/>
  <c r="K176" i="3"/>
  <c r="L176" i="3"/>
  <c r="M176" i="3" s="1"/>
  <c r="K175" i="3"/>
  <c r="L175" i="3"/>
  <c r="M175" i="3" s="1"/>
  <c r="K174" i="3" l="1"/>
  <c r="L174" i="3"/>
  <c r="M174" i="3" s="1"/>
  <c r="K173" i="3" l="1"/>
  <c r="L173" i="3"/>
  <c r="M173" i="3" s="1"/>
  <c r="K172" i="3"/>
  <c r="L172" i="3"/>
  <c r="M172" i="3" s="1"/>
  <c r="K171" i="3" l="1"/>
  <c r="L171" i="3"/>
  <c r="M171" i="3" s="1"/>
  <c r="K170" i="3"/>
  <c r="L170" i="3"/>
  <c r="M170" i="3" s="1"/>
  <c r="K169" i="3"/>
  <c r="L169" i="3"/>
  <c r="M169" i="3" s="1"/>
  <c r="K168" i="3" l="1"/>
  <c r="L168" i="3"/>
  <c r="M168" i="3" s="1"/>
  <c r="K167" i="3"/>
  <c r="L167" i="3"/>
  <c r="M167" i="3" s="1"/>
  <c r="K166" i="3"/>
  <c r="L166" i="3"/>
  <c r="M166" i="3" s="1"/>
  <c r="K165" i="3" l="1"/>
  <c r="L165" i="3"/>
  <c r="M165" i="3" s="1"/>
  <c r="K164" i="3" l="1"/>
  <c r="L164" i="3"/>
  <c r="M164" i="3" s="1"/>
  <c r="K163" i="3"/>
  <c r="L163" i="3"/>
  <c r="M163" i="3" s="1"/>
  <c r="K162" i="3"/>
  <c r="L162" i="3"/>
  <c r="M162" i="3" s="1"/>
  <c r="K161" i="3"/>
  <c r="L161" i="3"/>
  <c r="M161" i="3" s="1"/>
  <c r="K160" i="3"/>
  <c r="L160" i="3"/>
  <c r="M160" i="3" s="1"/>
  <c r="K159" i="3"/>
  <c r="L159" i="3"/>
  <c r="M159" i="3" s="1"/>
  <c r="K158" i="3"/>
  <c r="L158" i="3"/>
  <c r="M158" i="3" s="1"/>
  <c r="K157" i="3" l="1"/>
  <c r="L157" i="3"/>
  <c r="M157" i="3" s="1"/>
  <c r="K156" i="3" l="1"/>
  <c r="L156" i="3"/>
  <c r="M156" i="3" s="1"/>
  <c r="K155" i="3"/>
  <c r="L155" i="3"/>
  <c r="M155" i="3" s="1"/>
  <c r="K154" i="3"/>
  <c r="L154" i="3"/>
  <c r="M154" i="3" s="1"/>
  <c r="K153" i="3"/>
  <c r="L153" i="3"/>
  <c r="M153" i="3" s="1"/>
  <c r="K152" i="3"/>
  <c r="L152" i="3"/>
  <c r="M152" i="3" s="1"/>
  <c r="K151" i="3"/>
  <c r="L151" i="3"/>
  <c r="M151" i="3" s="1"/>
  <c r="K150" i="3" l="1"/>
  <c r="L150" i="3"/>
  <c r="M150" i="3" s="1"/>
  <c r="K149" i="3"/>
  <c r="L149" i="3"/>
  <c r="M149" i="3" s="1"/>
  <c r="K148" i="3"/>
  <c r="L148" i="3"/>
  <c r="M148" i="3" s="1"/>
  <c r="K147" i="3"/>
  <c r="L147" i="3"/>
  <c r="M147" i="3" s="1"/>
  <c r="K146" i="3"/>
  <c r="L146" i="3"/>
  <c r="M146" i="3" s="1"/>
  <c r="L145" i="3"/>
  <c r="M145" i="3" s="1"/>
  <c r="L144" i="3"/>
  <c r="M144" i="3" s="1"/>
  <c r="L143" i="3"/>
  <c r="M143" i="3" s="1"/>
  <c r="L142" i="3"/>
  <c r="M142" i="3" s="1"/>
  <c r="L141" i="3"/>
  <c r="M141" i="3" s="1"/>
  <c r="L140" i="3"/>
  <c r="M140" i="3" s="1"/>
  <c r="L139" i="3"/>
  <c r="M139" i="3" s="1"/>
  <c r="L138" i="3" l="1"/>
  <c r="M138" i="3" s="1"/>
  <c r="L137" i="3"/>
  <c r="M137" i="3" s="1"/>
  <c r="L136" i="3"/>
  <c r="M136" i="3" s="1"/>
  <c r="L135" i="3"/>
  <c r="M135" i="3" s="1"/>
  <c r="L134" i="3"/>
  <c r="M134" i="3" s="1"/>
  <c r="L133" i="3" l="1"/>
  <c r="M133" i="3" s="1"/>
  <c r="L132" i="3" l="1"/>
  <c r="M132" i="3" s="1"/>
  <c r="L131" i="3"/>
  <c r="M131" i="3" s="1"/>
  <c r="L130" i="3"/>
  <c r="M130" i="3" s="1"/>
  <c r="L129" i="3"/>
  <c r="M129" i="3" s="1"/>
  <c r="L128" i="3"/>
  <c r="M128" i="3" s="1"/>
  <c r="L127" i="3"/>
  <c r="M127" i="3" s="1"/>
  <c r="L126" i="3"/>
  <c r="M126" i="3" s="1"/>
  <c r="L125" i="3"/>
  <c r="M125" i="3" s="1"/>
  <c r="L124" i="3"/>
  <c r="M124" i="3" s="1"/>
  <c r="L123" i="3"/>
  <c r="M123" i="3" s="1"/>
  <c r="L122" i="3"/>
  <c r="M122" i="3" s="1"/>
  <c r="K122" i="3"/>
  <c r="K123" i="3"/>
  <c r="K124" i="3"/>
  <c r="K125" i="3"/>
  <c r="K126" i="3"/>
  <c r="K127" i="3"/>
  <c r="K128" i="3"/>
  <c r="K129" i="3"/>
  <c r="K130" i="3"/>
  <c r="K131" i="3"/>
  <c r="K132" i="3"/>
  <c r="K134" i="3"/>
  <c r="K135" i="3"/>
  <c r="K136" i="3"/>
  <c r="K137" i="3"/>
  <c r="K138" i="3"/>
  <c r="K139" i="3"/>
  <c r="K140" i="3"/>
  <c r="K141" i="3"/>
  <c r="K142" i="3"/>
  <c r="L121" i="3" l="1"/>
  <c r="M121" i="3" s="1"/>
  <c r="L120" i="3"/>
  <c r="M120" i="3" s="1"/>
  <c r="L119" i="3"/>
  <c r="M119" i="3" s="1"/>
  <c r="L118" i="3"/>
  <c r="M118" i="3" s="1"/>
  <c r="L117" i="3"/>
  <c r="M117" i="3" s="1"/>
  <c r="K120" i="3"/>
  <c r="K119" i="3"/>
  <c r="K118" i="3"/>
  <c r="K117" i="3"/>
  <c r="L116" i="3" l="1"/>
  <c r="M116" i="3" s="1"/>
  <c r="L115" i="3" l="1"/>
  <c r="M115" i="3" s="1"/>
  <c r="L114" i="3"/>
  <c r="M114" i="3" s="1"/>
  <c r="L113" i="3" l="1"/>
  <c r="M113" i="3" s="1"/>
  <c r="K116" i="3"/>
  <c r="K115" i="3"/>
  <c r="K114" i="3"/>
  <c r="K113" i="3"/>
  <c r="K143" i="3"/>
  <c r="K121" i="3"/>
  <c r="L112" i="3"/>
  <c r="M112" i="3" s="1"/>
  <c r="L111" i="3"/>
  <c r="M111" i="3" s="1"/>
  <c r="L110" i="3"/>
  <c r="M110" i="3" s="1"/>
  <c r="A2" i="2"/>
  <c r="L109" i="3"/>
  <c r="M109" i="3" s="1"/>
  <c r="L108" i="3" l="1"/>
  <c r="M108" i="3" s="1"/>
  <c r="L107" i="3"/>
  <c r="M107" i="3" s="1"/>
  <c r="K107" i="3" l="1"/>
  <c r="K108" i="3"/>
  <c r="K109" i="3"/>
  <c r="K110" i="3"/>
  <c r="K111" i="3"/>
  <c r="K112" i="3"/>
  <c r="L106" i="3"/>
  <c r="M106" i="3" s="1"/>
  <c r="L105" i="3"/>
  <c r="M105" i="3" s="1"/>
  <c r="L104" i="3"/>
  <c r="M104" i="3" s="1"/>
  <c r="L103" i="3"/>
  <c r="M103" i="3" s="1"/>
  <c r="L102" i="3" l="1"/>
  <c r="M102" i="3" s="1"/>
  <c r="L101" i="3"/>
  <c r="M101" i="3" s="1"/>
  <c r="L100" i="3"/>
  <c r="M100" i="3" s="1"/>
  <c r="L99" i="3"/>
  <c r="M99" i="3" s="1"/>
  <c r="L98" i="3"/>
  <c r="M98" i="3" s="1"/>
  <c r="L97" i="3"/>
  <c r="M97" i="3" s="1"/>
  <c r="L96" i="3"/>
  <c r="M96" i="3" s="1"/>
  <c r="L95" i="3"/>
  <c r="M95" i="3" s="1"/>
  <c r="L94" i="3"/>
  <c r="M94" i="3" s="1"/>
  <c r="K94" i="3"/>
  <c r="K95" i="3"/>
  <c r="K96" i="3"/>
  <c r="K97" i="3"/>
  <c r="K98" i="3"/>
  <c r="K99" i="3"/>
  <c r="K100" i="3"/>
  <c r="K101" i="3"/>
  <c r="K102" i="3"/>
  <c r="K103" i="3"/>
  <c r="L93" i="3"/>
  <c r="M93" i="3" s="1"/>
  <c r="L92" i="3" l="1"/>
  <c r="M92" i="3" s="1"/>
  <c r="L91" i="3"/>
  <c r="M91" i="3" s="1"/>
  <c r="L90" i="3"/>
  <c r="M90" i="3" s="1"/>
  <c r="L89" i="3" l="1"/>
  <c r="M89" i="3" s="1"/>
  <c r="L88" i="3"/>
  <c r="M88" i="3" s="1"/>
  <c r="L87" i="3" l="1"/>
  <c r="M87" i="3" s="1"/>
  <c r="L86" i="3"/>
  <c r="M86" i="3" s="1"/>
  <c r="L85" i="3"/>
  <c r="M85" i="3" s="1"/>
  <c r="L84" i="3"/>
  <c r="M84" i="3" s="1"/>
  <c r="L83" i="3"/>
  <c r="M83" i="3" s="1"/>
  <c r="L82" i="3"/>
  <c r="M82" i="3" s="1"/>
  <c r="L81" i="3"/>
  <c r="M81" i="3" s="1"/>
  <c r="L80" i="3"/>
  <c r="M80" i="3" s="1"/>
  <c r="L79" i="3"/>
  <c r="M79" i="3" s="1"/>
  <c r="L78" i="3"/>
  <c r="M78" i="3" s="1"/>
  <c r="L77" i="3"/>
  <c r="M77" i="3" s="1"/>
  <c r="L76" i="3"/>
  <c r="M76" i="3" s="1"/>
  <c r="L75" i="3"/>
  <c r="M75" i="3" s="1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104" i="3"/>
  <c r="K105" i="3"/>
  <c r="L74" i="3" l="1"/>
  <c r="M74" i="3" s="1"/>
  <c r="L73" i="3" l="1"/>
  <c r="M73" i="3" s="1"/>
  <c r="L72" i="3" l="1"/>
  <c r="M72" i="3" s="1"/>
  <c r="L71" i="3" l="1"/>
  <c r="M71" i="3" s="1"/>
  <c r="L70" i="3"/>
  <c r="M70" i="3" s="1"/>
  <c r="K70" i="3"/>
  <c r="K71" i="3"/>
  <c r="K72" i="3"/>
  <c r="K73" i="3"/>
  <c r="K74" i="3"/>
  <c r="K106" i="3"/>
  <c r="L69" i="3" l="1"/>
  <c r="M69" i="3" s="1"/>
  <c r="L68" i="3"/>
  <c r="M68" i="3" s="1"/>
  <c r="L67" i="3"/>
  <c r="M67" i="3" s="1"/>
  <c r="L66" i="3"/>
  <c r="M66" i="3" s="1"/>
  <c r="L65" i="3"/>
  <c r="M65" i="3" s="1"/>
  <c r="L64" i="3"/>
  <c r="M64" i="3" s="1"/>
  <c r="L63" i="3"/>
  <c r="M63" i="3" s="1"/>
  <c r="L62" i="3"/>
  <c r="M62" i="3" s="1"/>
  <c r="K63" i="3"/>
  <c r="K64" i="3"/>
  <c r="K65" i="3"/>
  <c r="K66" i="3"/>
  <c r="K67" i="3"/>
  <c r="K68" i="3"/>
  <c r="K69" i="3"/>
  <c r="K144" i="3"/>
  <c r="K145" i="3"/>
  <c r="L61" i="3" l="1"/>
  <c r="M61" i="3" s="1"/>
  <c r="L60" i="3" l="1"/>
  <c r="M60" i="3" s="1"/>
  <c r="L59" i="3"/>
  <c r="M59" i="3" s="1"/>
  <c r="L58" i="3"/>
  <c r="M58" i="3" s="1"/>
  <c r="L57" i="3"/>
  <c r="M57" i="3" s="1"/>
  <c r="L56" i="3"/>
  <c r="M56" i="3" s="1"/>
  <c r="L55" i="3" l="1"/>
  <c r="M55" i="3" s="1"/>
  <c r="L54" i="3"/>
  <c r="M54" i="3" s="1"/>
  <c r="L53" i="3"/>
  <c r="M53" i="3" s="1"/>
  <c r="L52" i="3"/>
  <c r="M52" i="3" s="1"/>
  <c r="L51" i="3"/>
  <c r="M51" i="3" s="1"/>
  <c r="L50" i="3" l="1"/>
  <c r="M50" i="3" s="1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L49" i="3"/>
  <c r="M49" i="3" s="1"/>
  <c r="L48" i="3" l="1"/>
  <c r="M48" i="3" s="1"/>
  <c r="L47" i="3" l="1"/>
  <c r="M47" i="3" s="1"/>
  <c r="K46" i="3" l="1"/>
  <c r="L46" i="3"/>
  <c r="M46" i="3" s="1"/>
  <c r="K45" i="3"/>
  <c r="L45" i="3"/>
  <c r="M45" i="3" s="1"/>
  <c r="K44" i="3"/>
  <c r="L44" i="3"/>
  <c r="M44" i="3" s="1"/>
  <c r="K43" i="3" l="1"/>
  <c r="L43" i="3"/>
  <c r="M43" i="3" s="1"/>
  <c r="K42" i="3" l="1"/>
  <c r="L42" i="3"/>
  <c r="M42" i="3" s="1"/>
  <c r="K41" i="3" l="1"/>
  <c r="L41" i="3"/>
  <c r="M41" i="3" s="1"/>
  <c r="K40" i="3" l="1"/>
  <c r="L40" i="3"/>
  <c r="M40" i="3" s="1"/>
  <c r="K39" i="3"/>
  <c r="L39" i="3"/>
  <c r="M39" i="3" s="1"/>
  <c r="H8" i="13" l="1"/>
  <c r="E8" i="13"/>
  <c r="K6" i="13"/>
  <c r="K38" i="3" l="1"/>
  <c r="L38" i="3"/>
  <c r="M38" i="3" s="1"/>
  <c r="K37" i="3"/>
  <c r="L37" i="3"/>
  <c r="M37" i="3" s="1"/>
  <c r="K36" i="3" l="1"/>
  <c r="L36" i="3"/>
  <c r="M36" i="3" s="1"/>
  <c r="K35" i="3" l="1"/>
  <c r="L35" i="3"/>
  <c r="M35" i="3" s="1"/>
  <c r="I1" i="1" l="1"/>
  <c r="K34" i="3" l="1"/>
  <c r="L34" i="3"/>
  <c r="M34" i="3" s="1"/>
  <c r="K33" i="3" l="1"/>
  <c r="L33" i="3"/>
  <c r="M33" i="3" s="1"/>
  <c r="K32" i="3"/>
  <c r="L32" i="3"/>
  <c r="M32" i="3" s="1"/>
  <c r="K31" i="3" l="1"/>
  <c r="L31" i="3"/>
  <c r="M31" i="3" s="1"/>
  <c r="K30" i="3" l="1"/>
  <c r="L30" i="3"/>
  <c r="M30" i="3" s="1"/>
  <c r="K29" i="3" l="1"/>
  <c r="L29" i="3"/>
  <c r="M29" i="3" s="1"/>
  <c r="K28" i="3" l="1"/>
  <c r="L28" i="3"/>
  <c r="M28" i="3" s="1"/>
  <c r="K27" i="3"/>
  <c r="L27" i="3"/>
  <c r="M27" i="3" s="1"/>
  <c r="K26" i="3" l="1"/>
  <c r="L26" i="3"/>
  <c r="M26" i="3" s="1"/>
  <c r="K25" i="3" l="1"/>
  <c r="L25" i="3"/>
  <c r="M25" i="3" s="1"/>
  <c r="J1" i="1" l="1"/>
  <c r="L24" i="3"/>
  <c r="M24" i="3" s="1"/>
  <c r="K24" i="3"/>
  <c r="K23" i="3" l="1"/>
  <c r="L23" i="3"/>
  <c r="M23" i="3" s="1"/>
  <c r="K22" i="3" l="1"/>
  <c r="L22" i="3"/>
  <c r="M22" i="3" s="1"/>
  <c r="K21" i="3" l="1"/>
  <c r="L21" i="3"/>
  <c r="M21" i="3" s="1"/>
  <c r="K20" i="3" l="1"/>
  <c r="L20" i="3"/>
  <c r="M20" i="3" s="1"/>
  <c r="J26" i="7"/>
  <c r="K19" i="3" l="1"/>
  <c r="L19" i="3"/>
  <c r="M19" i="3" s="1"/>
  <c r="K18" i="3" l="1"/>
  <c r="L18" i="3"/>
  <c r="M18" i="3" s="1"/>
  <c r="K17" i="3" l="1"/>
  <c r="L17" i="3"/>
  <c r="M17" i="3" s="1"/>
  <c r="K16" i="3"/>
  <c r="L16" i="3"/>
  <c r="M16" i="3" s="1"/>
  <c r="K15" i="3" l="1"/>
  <c r="L15" i="3"/>
  <c r="M15" i="3" s="1"/>
  <c r="J25" i="7" l="1"/>
  <c r="K14" i="3" l="1"/>
  <c r="L14" i="3"/>
  <c r="M14" i="3" s="1"/>
  <c r="K13" i="3" l="1"/>
  <c r="L13" i="3"/>
  <c r="M13" i="3" s="1"/>
  <c r="K12" i="3" l="1"/>
  <c r="L12" i="3"/>
  <c r="M12" i="3" s="1"/>
  <c r="K11" i="3"/>
  <c r="L11" i="3"/>
  <c r="M11" i="3" s="1"/>
  <c r="K10" i="3" l="1"/>
  <c r="L10" i="3"/>
  <c r="M10" i="3" s="1"/>
  <c r="K9" i="3"/>
  <c r="L9" i="3"/>
  <c r="M9" i="3" s="1"/>
  <c r="D250" i="3" l="1"/>
  <c r="F250" i="3"/>
  <c r="I250" i="3"/>
  <c r="K8" i="3" l="1"/>
  <c r="L8" i="3"/>
  <c r="M8" i="3" s="1"/>
  <c r="K7" i="3" l="1"/>
  <c r="L7" i="3"/>
  <c r="M7" i="3" s="1"/>
  <c r="K6" i="3"/>
  <c r="L6" i="3"/>
  <c r="M6" i="3" s="1"/>
  <c r="H252" i="3" l="1"/>
  <c r="H253" i="3"/>
  <c r="H254" i="3"/>
  <c r="K4" i="3"/>
  <c r="L4" i="3"/>
  <c r="K5" i="3"/>
  <c r="L5" i="3"/>
  <c r="M5" i="3" s="1"/>
  <c r="J252" i="3" l="1"/>
  <c r="J253" i="3"/>
  <c r="J254" i="3"/>
  <c r="K2" i="3"/>
  <c r="K3" i="3"/>
  <c r="L3" i="3"/>
  <c r="M3" i="3" s="1"/>
  <c r="K250" i="3" l="1"/>
  <c r="K252" i="3"/>
  <c r="K253" i="3"/>
  <c r="K254" i="3"/>
  <c r="F252" i="3"/>
  <c r="F253" i="3"/>
  <c r="F254" i="3"/>
  <c r="D2" i="2" l="1"/>
  <c r="I3" i="2" s="1"/>
  <c r="J250" i="3"/>
  <c r="I252" i="3"/>
  <c r="E252" i="3"/>
  <c r="I253" i="3"/>
  <c r="E253" i="3"/>
  <c r="I254" i="3"/>
  <c r="E254" i="3"/>
  <c r="D254" i="3"/>
  <c r="D253" i="3"/>
  <c r="D252" i="3"/>
  <c r="L2" i="3" l="1"/>
  <c r="M2" i="3" l="1"/>
  <c r="L252" i="3"/>
  <c r="L253" i="3"/>
  <c r="L254" i="3"/>
  <c r="M252" i="3" l="1"/>
  <c r="M253" i="3"/>
  <c r="M254" i="3"/>
  <c r="B2" i="2" l="1"/>
  <c r="J3" i="2" s="1"/>
  <c r="G3" i="2" l="1"/>
  <c r="H3" i="2"/>
</calcChain>
</file>

<file path=xl/comments1.xml><?xml version="1.0" encoding="utf-8"?>
<comments xmlns="http://schemas.openxmlformats.org/spreadsheetml/2006/main">
  <authors>
    <author>Patrick</author>
  </authors>
  <commentList>
    <comment ref="D27" authorId="0" shape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Used TPMS for tire pressure.</t>
        </r>
      </text>
    </comment>
    <comment ref="D62" authorId="0" shapeId="0">
      <text>
        <r>
          <rPr>
            <b/>
            <sz val="9"/>
            <color indexed="81"/>
            <rFont val="Tahoma"/>
            <charset val="1"/>
          </rPr>
          <t>Patrick:</t>
        </r>
        <r>
          <rPr>
            <sz val="9"/>
            <color indexed="81"/>
            <rFont val="Tahoma"/>
            <charset val="1"/>
          </rPr>
          <t xml:space="preserve">
Discrepency between tire gauge and TPMS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B189" authorId="0" shapeId="0">
      <text>
        <r>
          <rPr>
            <b/>
            <sz val="9"/>
            <color indexed="81"/>
            <rFont val="Tahoma"/>
            <family val="2"/>
          </rPr>
          <t>Father-in-law drove from Tx to Wa without proper records kept.</t>
        </r>
      </text>
    </comment>
    <comment ref="M202" authorId="0" shapeId="0">
      <text>
        <r>
          <rPr>
            <b/>
            <sz val="9"/>
            <color indexed="81"/>
            <rFont val="Tahoma"/>
            <family val="2"/>
          </rPr>
          <t>Fuel added to tank without annotation.</t>
        </r>
      </text>
    </comment>
  </commentList>
</comments>
</file>

<file path=xl/sharedStrings.xml><?xml version="1.0" encoding="utf-8"?>
<sst xmlns="http://schemas.openxmlformats.org/spreadsheetml/2006/main" count="1850" uniqueCount="789">
  <si>
    <t>Check the engine oil level.</t>
  </si>
  <si>
    <t>Check the windshield washer fluid level.</t>
  </si>
  <si>
    <t>Check the tire inflation pressures and look for unusual wear or damage, rotate at the first sign of irregular wear.</t>
  </si>
  <si>
    <t>Check the fluid levels of the coolant reservoir, brake
master cylinder, and power steering, and fill as needed.</t>
  </si>
  <si>
    <t>Check the function of all interior and exterior lights.</t>
  </si>
  <si>
    <t>Inspect battery and clean and tighten terminals as required</t>
  </si>
  <si>
    <t>Inspect the CV/Universal joints</t>
  </si>
  <si>
    <t>Inspect brake pads, shoes, rotors, drums, hoses and park brake</t>
  </si>
  <si>
    <t>Inspect engine cooling system protection and hoses</t>
  </si>
  <si>
    <t>Inspect exhaust system</t>
  </si>
  <si>
    <t>Inspect engine air cleaner if using in dusty or off-road conditions</t>
  </si>
  <si>
    <t>Inspect all door latches for presence of grease, reapply if necessary</t>
  </si>
  <si>
    <t>Using white lithium grease, lubricate the door hinge joints</t>
  </si>
  <si>
    <t>Inspect front suspension, tie rod ends, rear suspension, and replace if necessary</t>
  </si>
  <si>
    <t>Inspect the front and rear axle fluid</t>
  </si>
  <si>
    <t>Inspect the brake linings, replace as necessary</t>
  </si>
  <si>
    <t>Adjust parking brake on vehicles equipped with four wheel disc brakes</t>
  </si>
  <si>
    <t>Replace air conditioning/cabin air filter</t>
  </si>
  <si>
    <t>Inspect transfer case fluid</t>
  </si>
  <si>
    <t>Replace engine air cleaner filter</t>
  </si>
  <si>
    <t>Replace spark plugs – 3.6L Engine</t>
  </si>
  <si>
    <t>Change the manual transmission fluid if using your vehicle for any of the following: trailer towing, snow plowing, heavy loading, taxi, police, delivery service (commercial service), off-road, desert operation or more than 50% of your driving is at sustained high speeds during hot weather, above 90°F (32°C)</t>
  </si>
  <si>
    <t>Change transfer case fluid if using your vehicle for any of the following: police, taxi, fleet, or frequent trailer towing</t>
  </si>
  <si>
    <t>Inspect and replace PCV valve if necessary</t>
  </si>
  <si>
    <t>Change front and rear axle fluid if using your vehicle for police, taxi, fleet, off-road or frequent trailer towing</t>
  </si>
  <si>
    <t>Mileage</t>
  </si>
  <si>
    <t>Oil Change Indicator</t>
  </si>
  <si>
    <t>Before Long Trip</t>
  </si>
  <si>
    <t>1a</t>
  </si>
  <si>
    <t>6a</t>
  </si>
  <si>
    <t>1b</t>
  </si>
  <si>
    <t>1c</t>
  </si>
  <si>
    <t>1d</t>
  </si>
  <si>
    <t>1e</t>
  </si>
  <si>
    <t>2a</t>
  </si>
  <si>
    <t>6b</t>
  </si>
  <si>
    <t>3a</t>
  </si>
  <si>
    <t>3b</t>
  </si>
  <si>
    <t>3c</t>
  </si>
  <si>
    <t>4a</t>
  </si>
  <si>
    <t>8a</t>
  </si>
  <si>
    <t>5a</t>
  </si>
  <si>
    <t>5b</t>
  </si>
  <si>
    <t>5c</t>
  </si>
  <si>
    <t>5d</t>
  </si>
  <si>
    <t>7a</t>
  </si>
  <si>
    <t>9a</t>
  </si>
  <si>
    <t>10a</t>
  </si>
  <si>
    <t>Starting Mileage</t>
  </si>
  <si>
    <t>Mileage Interval</t>
  </si>
  <si>
    <t>Starting Day</t>
  </si>
  <si>
    <t>Day Interval</t>
  </si>
  <si>
    <t>Other Reason</t>
  </si>
  <si>
    <t>Today's Date</t>
  </si>
  <si>
    <t>Date</t>
  </si>
  <si>
    <t>Location</t>
  </si>
  <si>
    <t>Trip MPG</t>
  </si>
  <si>
    <t>Gallons</t>
  </si>
  <si>
    <t>Odometer</t>
  </si>
  <si>
    <t>Trip</t>
  </si>
  <si>
    <t>YORK MINI ON BOARD AIR KIT WRANGLER JL 2018-UP 3.6L</t>
  </si>
  <si>
    <t>AK-MJL18</t>
  </si>
  <si>
    <t>Price</t>
  </si>
  <si>
    <t>Item Number</t>
  </si>
  <si>
    <t>Item Description</t>
  </si>
  <si>
    <t>Manufacturer</t>
  </si>
  <si>
    <t>Off Road Only</t>
  </si>
  <si>
    <t>ZEON 12-S WINCH</t>
  </si>
  <si>
    <t>Warn Industries</t>
  </si>
  <si>
    <t>90287</t>
  </si>
  <si>
    <t>Jeep Performance Parts</t>
  </si>
  <si>
    <t>Yaesu</t>
  </si>
  <si>
    <t>Z Automotive</t>
  </si>
  <si>
    <t>3d</t>
  </si>
  <si>
    <t>3e</t>
  </si>
  <si>
    <t>3f</t>
  </si>
  <si>
    <t>3g</t>
  </si>
  <si>
    <t>3h</t>
  </si>
  <si>
    <t>3i</t>
  </si>
  <si>
    <t>Economy</t>
  </si>
  <si>
    <t>Date &amp; Time</t>
  </si>
  <si>
    <t>Average</t>
  </si>
  <si>
    <t>Code</t>
  </si>
  <si>
    <t>Notes</t>
  </si>
  <si>
    <t>Purchased from AutoNation-Spring. State inspection completed.</t>
  </si>
  <si>
    <t>As Needed</t>
  </si>
  <si>
    <t>Other</t>
  </si>
  <si>
    <t>11a</t>
  </si>
  <si>
    <t>Hours On</t>
  </si>
  <si>
    <t>HEB Fuel (00594) Indian Springs, The Woodlands, Tx 77382</t>
  </si>
  <si>
    <t>Handi Stop (36) Magnolia, Tx 77354</t>
  </si>
  <si>
    <t>Price/Gal</t>
  </si>
  <si>
    <t>Fuel Cost</t>
  </si>
  <si>
    <t>Pump #</t>
  </si>
  <si>
    <t>MOPAR</t>
  </si>
  <si>
    <t>82215337</t>
  </si>
  <si>
    <t>High Definition Screen Protector</t>
  </si>
  <si>
    <t>Purchase Date</t>
  </si>
  <si>
    <t>Installation Date</t>
  </si>
  <si>
    <t>Installed MOPAR 8.4" screen protector</t>
  </si>
  <si>
    <t>Supplier</t>
  </si>
  <si>
    <t>Amazon: BUDORA DIRECT</t>
  </si>
  <si>
    <t>Oil Life</t>
  </si>
  <si>
    <t>Total</t>
  </si>
  <si>
    <t>Max</t>
  </si>
  <si>
    <t>Min</t>
  </si>
  <si>
    <t>Pilot (573), Hempstead, Tx 77445</t>
  </si>
  <si>
    <t>Mothers</t>
  </si>
  <si>
    <t>90-156400</t>
  </si>
  <si>
    <t>Microfiber Chenille Wash Mitt</t>
  </si>
  <si>
    <t>Detail Brushes</t>
  </si>
  <si>
    <t>90-156200</t>
  </si>
  <si>
    <t>Brake Dust Brush</t>
  </si>
  <si>
    <t>90-156100</t>
  </si>
  <si>
    <t>Tire Brush</t>
  </si>
  <si>
    <t>90-156000</t>
  </si>
  <si>
    <t>90-155900</t>
  </si>
  <si>
    <t>Carpet &amp; Upholstery Brush</t>
  </si>
  <si>
    <t>Fender Well Brush</t>
  </si>
  <si>
    <t>90-155800</t>
  </si>
  <si>
    <t>90-155700</t>
  </si>
  <si>
    <t>Wheel Brush</t>
  </si>
  <si>
    <t>Microfiber Ultra-Soft Quick Detail Towel</t>
  </si>
  <si>
    <t>90-155600</t>
  </si>
  <si>
    <t>90-155500</t>
  </si>
  <si>
    <t>Microfiber Ultra-Soft Wheel &amp; Jamb Towel</t>
  </si>
  <si>
    <t>Microfiber Ultra-Soft Drying Towel</t>
  </si>
  <si>
    <t>90-155300</t>
  </si>
  <si>
    <t>Car Wash, 64 oz.</t>
  </si>
  <si>
    <t>05664</t>
  </si>
  <si>
    <t>05924</t>
  </si>
  <si>
    <t>Foaming Wheel &amp; Tire Cleaner, 24 oz.</t>
  </si>
  <si>
    <t>All-In-One Leather Care</t>
  </si>
  <si>
    <t>06512</t>
  </si>
  <si>
    <t>05424</t>
  </si>
  <si>
    <t>Carpet &amp; Upholstery Cleaner</t>
  </si>
  <si>
    <t>05324</t>
  </si>
  <si>
    <t>Grit Guard</t>
  </si>
  <si>
    <t>Grit Guard Insert - Black</t>
  </si>
  <si>
    <t>Grit Guard Insert - Green</t>
  </si>
  <si>
    <t>Lilly Brush</t>
  </si>
  <si>
    <t>12a</t>
  </si>
  <si>
    <t>Clay bar: all paint</t>
  </si>
  <si>
    <t>Focused paint care: polish, coat and wax</t>
  </si>
  <si>
    <t>Level covered entire indicator.</t>
  </si>
  <si>
    <t>Pressure is good. No unusual wear patterns.</t>
  </si>
  <si>
    <t>Fluids are all full.</t>
  </si>
  <si>
    <t>All lights and indicators functioning.</t>
  </si>
  <si>
    <t>Level more than 75%.</t>
  </si>
  <si>
    <t>Power washed at the car wash, no scrubing. Awaiting detailing supplies for full wash.</t>
  </si>
  <si>
    <t>---Insert New Row---Insert New Row---Insert New Row---Insert New Row---Insert New Row---Insert New Row---Insert New Row---</t>
  </si>
  <si>
    <t>Circle K (0348) Huntsville, Tx 77340</t>
  </si>
  <si>
    <t>Mini Pet Hair Detailer</t>
  </si>
  <si>
    <t>Amazon: Lilly Brush</t>
  </si>
  <si>
    <t>QTY</t>
  </si>
  <si>
    <t>06524</t>
  </si>
  <si>
    <t>VLR - Vinyl, Leather, Rubber Care</t>
  </si>
  <si>
    <t>90-90004</t>
  </si>
  <si>
    <t>Mothers Professional Grade Premium Microfiber Towels (12-pack)</t>
  </si>
  <si>
    <t>Bestop</t>
  </si>
  <si>
    <t>11203-00</t>
  </si>
  <si>
    <t>Vinyl Window Cleaner, 8oz</t>
  </si>
  <si>
    <t>Amazon: 4Wheel Drive Hardware</t>
  </si>
  <si>
    <t>11207-00</t>
  </si>
  <si>
    <t>Protector for Black Twill Soft Tops</t>
  </si>
  <si>
    <t>Grit guard</t>
  </si>
  <si>
    <t>Cost of Ownership</t>
  </si>
  <si>
    <t>Purchased from AutoNation-Spring. State inspection completed. Registration complete.</t>
  </si>
  <si>
    <t>NFCU Loan payment</t>
  </si>
  <si>
    <t>Stripes (1049) Huntsville, Tx 77340</t>
  </si>
  <si>
    <t>Britax</t>
  </si>
  <si>
    <t>Target</t>
  </si>
  <si>
    <t>One4Life ClickTight All-in-One Convertible Car Seat</t>
  </si>
  <si>
    <t>E1C372C</t>
  </si>
  <si>
    <t>GO</t>
  </si>
  <si>
    <t>030-04-3436</t>
  </si>
  <si>
    <t>GO by Goldbug Dual Facing Mirror</t>
  </si>
  <si>
    <t>Weight (lbs)</t>
  </si>
  <si>
    <t>n/a</t>
  </si>
  <si>
    <t>7-Eleven (36030) Waco, Tx 76706</t>
  </si>
  <si>
    <t>Eco vs MPG</t>
  </si>
  <si>
    <t>Pennzoil</t>
  </si>
  <si>
    <t>Mopar</t>
  </si>
  <si>
    <t>68191349AC</t>
  </si>
  <si>
    <t>Pennzoil Ultra Platinum Full Sythetic 0W-20 Motor Oil (1-quart)</t>
  </si>
  <si>
    <t>Pennzoil Ultra Platinum Full Sythetic 0W-20 Motor Oil (5-quart)</t>
  </si>
  <si>
    <t>Amazon.com Services LLC</t>
  </si>
  <si>
    <t xml:space="preserve">Mopar filter and Pennzoil Ultra Platnium </t>
  </si>
  <si>
    <t>Engine Filter</t>
  </si>
  <si>
    <t>AutoNation Spring</t>
  </si>
  <si>
    <t>Wash/Clean</t>
  </si>
  <si>
    <t>1f</t>
  </si>
  <si>
    <t>Hand washed. Forgot to clean the spare. Didn't clean glass.</t>
  </si>
  <si>
    <t>Washed/cleaned. Did not vacuum.</t>
  </si>
  <si>
    <t>Traveler</t>
  </si>
  <si>
    <t>Tractor Supply Co.</t>
  </si>
  <si>
    <t>SmartStraps</t>
  </si>
  <si>
    <t>Tow Strap with Loop Ends, 20 ft., 17,000 lb.</t>
  </si>
  <si>
    <t>4 in. x 6 ft. Tree Saver / Tow Strap</t>
  </si>
  <si>
    <t>TS01</t>
  </si>
  <si>
    <t>NBSK475T</t>
  </si>
  <si>
    <t>5T D-Shackle for Truck Winch</t>
  </si>
  <si>
    <t>Oil level high, over by ~0.5 inch</t>
  </si>
  <si>
    <t>Level about 75%.</t>
  </si>
  <si>
    <t>Coolant level at minimun. All other fluids good.</t>
  </si>
  <si>
    <t>Time Maxx (4) Centerville, Tx 75833</t>
  </si>
  <si>
    <t>Texan Food Mart, Centerville, Tx 75833</t>
  </si>
  <si>
    <t>Safety Recall W12</t>
  </si>
  <si>
    <t>Pennzoil Ultra Platinum Full Synthetic 0W-20 Motor Oil (1-Quart, Case of 6)</t>
  </si>
  <si>
    <t>Pennzoil Ultra Platinum Full Synthetic 0W-20 Motor Oil (5-Quart, Case of 3)</t>
  </si>
  <si>
    <t>Protectant - 24 oz</t>
  </si>
  <si>
    <t>Oil drained and replaced. Oil Filter removed and replaced.</t>
  </si>
  <si>
    <t>All fluids within min/max levels.</t>
  </si>
  <si>
    <t>Windshield wiper fluid level at ~75%.</t>
  </si>
  <si>
    <t>Oil level good.</t>
  </si>
  <si>
    <t>Interior and exterior cleaned. Soft top/windows cleaned.</t>
  </si>
  <si>
    <t>QuikTrip (00952) Mansfield, Tx 76063</t>
  </si>
  <si>
    <t>Height</t>
  </si>
  <si>
    <t>Width</t>
  </si>
  <si>
    <t>Circle K (1906) College Station, Tx 77845</t>
  </si>
  <si>
    <t xml:space="preserve">Interior and exterior cleaned. Soft windows cleaned. </t>
  </si>
  <si>
    <t>Windshield wiper fluid level at ~50%.</t>
  </si>
  <si>
    <t>Tire wear looks even.</t>
  </si>
  <si>
    <t>Coolant reservoir, brake, master cylinder, and power steering levels good.</t>
  </si>
  <si>
    <t>Door hinges lubricated with with lithium grease.</t>
  </si>
  <si>
    <t>Tires rotated; back to front, front to opposite back.</t>
  </si>
  <si>
    <t>Battery/terminals look good.</t>
  </si>
  <si>
    <t>CV/U-joints look good.</t>
  </si>
  <si>
    <t>Brake systems look good.</t>
  </si>
  <si>
    <t>Cooling hoses look good.</t>
  </si>
  <si>
    <t>Exhaust system looks ok. Small dent in pipe.</t>
  </si>
  <si>
    <t>Air filter looks good.</t>
  </si>
  <si>
    <t>Grease apllied to door latches.</t>
  </si>
  <si>
    <t>Permatex</t>
  </si>
  <si>
    <t>80345 561902-7</t>
  </si>
  <si>
    <t>White Lithium Grease, 1.5oz</t>
  </si>
  <si>
    <t>O'Reilly Auto Parts</t>
  </si>
  <si>
    <t>AC Delco</t>
  </si>
  <si>
    <t>Jack Stands</t>
  </si>
  <si>
    <t>2.25 Ton Hydraulic Trolley Jack</t>
  </si>
  <si>
    <t>T-50 torx bit</t>
  </si>
  <si>
    <t>T-40 torx bit</t>
  </si>
  <si>
    <t>Circle K (2741047) San Antonio, Tx 78218</t>
  </si>
  <si>
    <t>Stripes (5266) Bellville, Tx 77418</t>
  </si>
  <si>
    <t>JLWranglerForum member</t>
  </si>
  <si>
    <t>take-off RubiRails</t>
  </si>
  <si>
    <t>FTM-300DR M</t>
  </si>
  <si>
    <t>50W C4FM/FM 144/430MHz Dual Band Digital Mobile Transceiver</t>
  </si>
  <si>
    <t>HamCity</t>
  </si>
  <si>
    <t>Transmission</t>
  </si>
  <si>
    <t>R&amp;P</t>
  </si>
  <si>
    <t>Tire Size</t>
  </si>
  <si>
    <t>Tire Size (inches)</t>
  </si>
  <si>
    <t>Ring &amp; Pinion</t>
  </si>
  <si>
    <t>Transfer Case</t>
  </si>
  <si>
    <t>R</t>
  </si>
  <si>
    <t>H</t>
  </si>
  <si>
    <t>L</t>
  </si>
  <si>
    <t>F</t>
  </si>
  <si>
    <t>T</t>
  </si>
  <si>
    <t>Gear</t>
  </si>
  <si>
    <t>Range</t>
  </si>
  <si>
    <t>RPM</t>
  </si>
  <si>
    <t>Speed</t>
  </si>
  <si>
    <t>Gear Ratio</t>
  </si>
  <si>
    <t>2020 Jeep JL</t>
  </si>
  <si>
    <t>Speed Calculator</t>
  </si>
  <si>
    <t>Gear Ratio Calculator</t>
  </si>
  <si>
    <t>RPM Calculator</t>
  </si>
  <si>
    <t>Loves (721) Ennis, Tx 75119</t>
  </si>
  <si>
    <t>FD: 36(14) FP: 36(14) RD: 36(16) RP:36(16) SP: 38(18)</t>
  </si>
  <si>
    <t>QuikTrip (00951) Mansfield, Tx 76063</t>
  </si>
  <si>
    <t>JACO Superior Products</t>
  </si>
  <si>
    <t>ELITE™ DIGITAL TIRE PRESSURE GAUGE - PROFESSIONAL ACCURACY - 100 PSI</t>
  </si>
  <si>
    <t>Time Wise (804) The Woodlands, Tx 77381</t>
  </si>
  <si>
    <t>Grease present.</t>
  </si>
  <si>
    <t>Five tires rotated: SP&gt;RP&gt;FP&gt;RD&gt;FD&gt;SP</t>
  </si>
  <si>
    <t>FD: 33.2(16) FP: 33.2(16) RD: 33.3(14) RP:33.3(18) SP: 33.2(16)</t>
  </si>
  <si>
    <t>Engine oil level good.</t>
  </si>
  <si>
    <t>Lug key</t>
  </si>
  <si>
    <t>Floor jack</t>
  </si>
  <si>
    <t>Jack Stand</t>
  </si>
  <si>
    <t>QuikTrip (1953) Midlothian, Tx 76065</t>
  </si>
  <si>
    <t>Washed only.</t>
  </si>
  <si>
    <t>Star Stop (70) Sealy, Tx 77474</t>
  </si>
  <si>
    <t>FD: 36.9(16) FP: 36.6(16) RD: 36.4(14) RP:36.5(18) SP: 36.1(14)</t>
  </si>
  <si>
    <t>Rotate tires (SP-&gt;RP-&gt;FP-&gt;RD-&gt;FD-&gt;SP) [130lbs/ft, 59lbs/ft]</t>
  </si>
  <si>
    <t>22mm socket</t>
  </si>
  <si>
    <t>Torque wrench</t>
  </si>
  <si>
    <t>Breaker Bar</t>
  </si>
  <si>
    <t>13mm socket</t>
  </si>
  <si>
    <t>15/16" socket</t>
  </si>
  <si>
    <t>8mm socket</t>
  </si>
  <si>
    <t>FD: 34.5(13) FP: 34.7(16) RD: 34.6(14) RP:34.1(14) SP: 34.6(14)</t>
  </si>
  <si>
    <t>Grease reapplied.</t>
  </si>
  <si>
    <t>Front fluid: full and clear. Rear fluid: full and black.</t>
  </si>
  <si>
    <t>4318060AD</t>
  </si>
  <si>
    <t>Limited Slip Additive, Friction Modifier</t>
  </si>
  <si>
    <t>Pilot (559), Big Spring, Tx 79720</t>
  </si>
  <si>
    <t>Speedway (9855), Fabens, Tx 79838</t>
  </si>
  <si>
    <t>Circle K (2701773), Tucson, Az 85706</t>
  </si>
  <si>
    <t>Alon DK (59327), El Paso, Tx 79915</t>
  </si>
  <si>
    <t>Pilot (257), Midland, Tx 79706</t>
  </si>
  <si>
    <t>QuikTrip (1865), Euless, Tx 76039</t>
  </si>
  <si>
    <t>Windshieild wiper fluid level at ~50%.</t>
  </si>
  <si>
    <t>Coolant level at minimum, brake master cylinder fluid at maximum, power sterring at minimum.</t>
  </si>
  <si>
    <t>All interior and exterior lights functioning.</t>
  </si>
  <si>
    <t>FD: 35.6(12) FP: 35.6(16) RD: 35.5(14) RP:35.6(14) SP: 35.4(14)</t>
  </si>
  <si>
    <t>FD: 37.8(12) FP: 37.9(16) RD: 38.1(12) RP:38.4(12) SP: 38.6(14)</t>
  </si>
  <si>
    <t>Five tires rotated: SP&gt;RP&gt;FP&gt;RD&gt;FD&gt;SP, air pressures set to 36psi</t>
  </si>
  <si>
    <t>Front suspension, tie rods ends, and rear suspension look good.</t>
  </si>
  <si>
    <t>Brake linings look good.</t>
  </si>
  <si>
    <t>7-Eleven (36506) Rockport, Tx 78382</t>
  </si>
  <si>
    <t>QuikTrip (00860) Hurst, Tx 76054</t>
  </si>
  <si>
    <t>Stripes (105) Odessa, Tx 79763</t>
  </si>
  <si>
    <t>Circle K (2741261) El Paso, Tx 79912</t>
  </si>
  <si>
    <t>Fry's Fuel (17) Tucson, Az 85711</t>
  </si>
  <si>
    <t>DM Express/Class six, Davis-Monthan AFB 85707</t>
  </si>
  <si>
    <t>Loves (259) Las Cruces, NM 88007</t>
  </si>
  <si>
    <t>Stripes (2271) Ft. Stockton, Tx 79735</t>
  </si>
  <si>
    <t>Stripes (5039) Kerrville, Tx 78028</t>
  </si>
  <si>
    <t>TA (270) Sealy, Tx 77474</t>
  </si>
  <si>
    <t>Detailed interior and cleaned windows.</t>
  </si>
  <si>
    <t>Air filter replaced.</t>
  </si>
  <si>
    <t>FD: 35.2(13) FP: 34.8(12) RD: 34.4(14) RP:35.0(14) SP: 35.04(12)</t>
  </si>
  <si>
    <t>Windshieild wiper fluid level at ~33%.</t>
  </si>
  <si>
    <t>Engine oil level a little high, but good.</t>
  </si>
  <si>
    <t>WIX</t>
  </si>
  <si>
    <t>WP10371</t>
  </si>
  <si>
    <t>Cabin Air Filter</t>
  </si>
  <si>
    <t>HEB Fuel (00748) Spring, Tx 77388</t>
  </si>
  <si>
    <t>QuikTrip (00989) Ennis, Tx 75119</t>
  </si>
  <si>
    <t>Loves (270) Ranger, Tx 76470</t>
  </si>
  <si>
    <t>Pilot (1161) Odessa, Tx 79766</t>
  </si>
  <si>
    <t>Petro (385) Deming, NM 88030</t>
  </si>
  <si>
    <t>Speedway (9855) Fabens, Tx 79838</t>
  </si>
  <si>
    <t>Pilot (1006) Junction, Tx 76489</t>
  </si>
  <si>
    <t>Circle K (1424) Tomball, Tx 77375</t>
  </si>
  <si>
    <t>Buc-ee's (26), Madisonville, Tx 77864</t>
  </si>
  <si>
    <t>Loves (234) Katy, Tx 77494</t>
  </si>
  <si>
    <t>HEB Fuel (00716) Seguin, Tx 78155</t>
  </si>
  <si>
    <t>FD: 35.4(12) FP: 35.9(12) RD: 36.0(14) RP:35.2(11) SP: 35.6(14)</t>
  </si>
  <si>
    <t>Grease applied.</t>
  </si>
  <si>
    <t>Parking brake adjusted.</t>
  </si>
  <si>
    <t>WA10841</t>
  </si>
  <si>
    <t>Engine Air Filter</t>
  </si>
  <si>
    <t>GM8323</t>
  </si>
  <si>
    <t>22mm deep socket</t>
  </si>
  <si>
    <t>GM8385</t>
  </si>
  <si>
    <t>Hex Bit Set</t>
  </si>
  <si>
    <t>GM8409</t>
  </si>
  <si>
    <t>Adapter set</t>
  </si>
  <si>
    <t>15-3607</t>
  </si>
  <si>
    <t>Tread depth gauge</t>
  </si>
  <si>
    <t>3lb mag pick up</t>
  </si>
  <si>
    <t>Cost/Day</t>
  </si>
  <si>
    <t>Cost/Mile</t>
  </si>
  <si>
    <t>Miles/Day</t>
  </si>
  <si>
    <t>Jeep Averages</t>
  </si>
  <si>
    <t>Engine air filter replaced.</t>
  </si>
  <si>
    <t>Description</t>
  </si>
  <si>
    <t>O2 sensors faulty - read by random jeep dealership during a trip, no codes given to record</t>
  </si>
  <si>
    <t>Circle K (1096) Converse, Tx 78109</t>
  </si>
  <si>
    <t>Fuel Maxx (16) Bellville, Tx 77418</t>
  </si>
  <si>
    <t>30xxx</t>
  </si>
  <si>
    <t>Allsups (102226) Hamilton, Tx 76531</t>
  </si>
  <si>
    <t>SP: 36.1(8mm) RP:36.8(7mm) FP: 37.2(6mm) RD: 36.7(7mm) FD: 36.8(6mm)</t>
  </si>
  <si>
    <t>Fluid replaced.</t>
  </si>
  <si>
    <t>Fluid level good. No burning smell.</t>
  </si>
  <si>
    <t>Valvoline</t>
  </si>
  <si>
    <t>VAL ATF+4</t>
  </si>
  <si>
    <t>Automatic Transmission Fluid</t>
  </si>
  <si>
    <t xml:space="preserve">Performance Tool </t>
  </si>
  <si>
    <t>PFM W1139</t>
  </si>
  <si>
    <t>Fluid Pump</t>
  </si>
  <si>
    <t>Rubicon take-off wheels</t>
  </si>
  <si>
    <t>facebook marketplace</t>
  </si>
  <si>
    <t>Interior and exterior detailed/washed.</t>
  </si>
  <si>
    <t>Hamshire Quick Mart, Winnie, Tx 77665</t>
  </si>
  <si>
    <t>Noggle</t>
  </si>
  <si>
    <t>Child Seat Cooling Hose</t>
  </si>
  <si>
    <t>Fathers Day Gift</t>
  </si>
  <si>
    <t>7-Eleven (39159), Bedford, Tx 76022</t>
  </si>
  <si>
    <t>Shepherd Travel Plaza, Shepherd, Tx 77371</t>
  </si>
  <si>
    <t>Rear passenger tire has nail causing slow leak. Swapped out for spare tire.</t>
  </si>
  <si>
    <t>Days Owned</t>
  </si>
  <si>
    <t xml:space="preserve">Buc-ee's, Luling, Tx </t>
  </si>
  <si>
    <t>Dans Shell Food Mart, Fort Hancock, Tx 79839</t>
  </si>
  <si>
    <t>Love's (276), Lordsburg, NM 88045</t>
  </si>
  <si>
    <t>Kent Kwik</t>
  </si>
  <si>
    <t>Circle K (1054), San Antonio, Tx 78249</t>
  </si>
  <si>
    <t>HEB Fuel (00622) Bulverde, Tx 78070</t>
  </si>
  <si>
    <t>SP: 33.5(6mm) RP:34.2(8mm) FP: 35.3(6mm) RD: 35.0(7mm) FD: 35.1(5mm)</t>
  </si>
  <si>
    <t>Ace Hardware</t>
  </si>
  <si>
    <t>Winshield Wiper Fluid</t>
  </si>
  <si>
    <t>QuikTrip (00866) Westworth Village, Tx 76114</t>
  </si>
  <si>
    <t>QuikTrip (04029) Spring Branch, Tx 78070</t>
  </si>
  <si>
    <t>Windshield wiper fluid topped off.</t>
  </si>
  <si>
    <t>Circle K (2704039) Seguin, Tx 78155</t>
  </si>
  <si>
    <t>Stripes (0097) Sonora, Tx 76950</t>
  </si>
  <si>
    <t>Pilot (209) Van Horn, Tx 79855</t>
  </si>
  <si>
    <t>Loves (722) Mayer, AZ 86333</t>
  </si>
  <si>
    <t>San Simon Travel Center, San Simon, AZ 85632</t>
  </si>
  <si>
    <t>Petro (301) El Paso, Tx 79927</t>
  </si>
  <si>
    <t>Stripes (0267) Sonora, Tx 76950</t>
  </si>
  <si>
    <t>Fischers Neighborhood Market (46) Converse, Tx 78109</t>
  </si>
  <si>
    <t>Valvoline SynPower SAE 75W-90 Full Synthetic Gear Oil 1 GA</t>
  </si>
  <si>
    <t>882505-EA</t>
  </si>
  <si>
    <t>Amazon: Valvoline</t>
  </si>
  <si>
    <t>Differential fluid drained and refilled with 75w-90.</t>
  </si>
  <si>
    <t>Checked bolt torques and visual inspection. Tightened all four upper shock bolts.</t>
  </si>
  <si>
    <t>Reapplied grease.</t>
  </si>
  <si>
    <t>Engine oil 1/2 qt low.</t>
  </si>
  <si>
    <t>Windshieild wiper fluid filled to ~80%.</t>
  </si>
  <si>
    <t>SP: 31.8(5mm) RP:30.3(6mm) FP: 31.2(7mm) RD: 32.1(6mm) FD: 32.0(7mm)</t>
  </si>
  <si>
    <t>Four tires rotated: RP&gt;FP&gt;RD&gt;FD&gt;RP, all five tires set 36.0 psi.</t>
  </si>
  <si>
    <t>Oil drained and replaced (4.5qts). Oil Filter removed and replaced.</t>
  </si>
  <si>
    <t>High pressure rinse after trip drive to DM.</t>
  </si>
  <si>
    <t>Windshieild wiper fluid topped off.</t>
  </si>
  <si>
    <t>Replaced broken RP inner fender christmas tree clip</t>
  </si>
  <si>
    <t>58849E</t>
  </si>
  <si>
    <t>Christmas tree clip</t>
  </si>
  <si>
    <t>Cost/Month</t>
  </si>
  <si>
    <t>Budget</t>
  </si>
  <si>
    <t>RP</t>
  </si>
  <si>
    <t>FP</t>
  </si>
  <si>
    <t>RD</t>
  </si>
  <si>
    <t>FD</t>
  </si>
  <si>
    <t>front drain plug</t>
  </si>
  <si>
    <t>rear drain plug</t>
  </si>
  <si>
    <t>3/8" drive torque wrench</t>
  </si>
  <si>
    <t>rag</t>
  </si>
  <si>
    <t>21mm socket</t>
  </si>
  <si>
    <t>18mm socket</t>
  </si>
  <si>
    <t>15mm socket</t>
  </si>
  <si>
    <t>DW2415GTYOEM</t>
  </si>
  <si>
    <t>MOPAR Jeep JL windshield, DOT1038</t>
  </si>
  <si>
    <t>Safelite Auto Glass</t>
  </si>
  <si>
    <t>Windshield replaced by Safelite Auto Glass</t>
  </si>
  <si>
    <t>Verifying oil level… added 1/2qt for total of 5qts</t>
  </si>
  <si>
    <t>Change oil and filter (20lbs/ft) ***RESET OIL INDICATOR LIGHT***</t>
  </si>
  <si>
    <t>Safety Recall Y07</t>
  </si>
  <si>
    <t>Pilot (1028) Buffalo, Tx 75831</t>
  </si>
  <si>
    <t>QuikTrip (00956) Burleson, Tx 76028</t>
  </si>
  <si>
    <t>QuikTrip (01923) Corsicana, Tx 75110</t>
  </si>
  <si>
    <t>Buc-ee's (30), Wharton, Tx 77488</t>
  </si>
  <si>
    <t>CK (1544), Three Rivers, Tx 78071</t>
  </si>
  <si>
    <t>HEB Fuel (00566) Leon Springs, Tx 78257</t>
  </si>
  <si>
    <t>Flying J (553) Fort Stockton, Tx 79735</t>
  </si>
  <si>
    <t>Loves (460) Benson, AZ 85602</t>
  </si>
  <si>
    <t>Sunoco (52706900) Ozona, Tx 76943</t>
  </si>
  <si>
    <t>Timewise (220) Columbus, Tx 78934</t>
  </si>
  <si>
    <t>Engine oil good.</t>
  </si>
  <si>
    <t>SP: 34.8(5mm) RP:34.8(6mm) FP: 35.0(6mm) RD: 35.1(7mm) FD: 35.3(5mm)</t>
  </si>
  <si>
    <t>Coolant level low, brake master cylinder fluid at maximum, power sterring at minimum.</t>
  </si>
  <si>
    <t>Air filter dirty. Replaced</t>
  </si>
  <si>
    <t>12mm socket</t>
  </si>
  <si>
    <t>10mm socket</t>
  </si>
  <si>
    <t>Flush and replace the engine coolant at 10 years or 150,000 miles (240,000 km) whichever comes first</t>
  </si>
  <si>
    <t>GENUINE PRODUCTS SUPPLY LLC</t>
  </si>
  <si>
    <t>International Distributors USA Inc.</t>
  </si>
  <si>
    <t>7-Eleven (40954) Magnoloia, TX 77354</t>
  </si>
  <si>
    <t>Interior and exterior detailed/washed… but not the wheels and tires.</t>
  </si>
  <si>
    <t>Cooper Farms Country Store, Fairfield, Tx 75840</t>
  </si>
  <si>
    <t>Stripes (2432), Burnet, Tx 78611</t>
  </si>
  <si>
    <t>Safety Inspection</t>
  </si>
  <si>
    <t>Registration Sticker</t>
  </si>
  <si>
    <t>Repaired windshield chip.</t>
  </si>
  <si>
    <t>SP: 35.5(5mm) RP:35.3(5mm) FP: 35.7(6mm) RD: 35.4(6mm) FD: 33.9(7mm)</t>
  </si>
  <si>
    <t>Windshieild wiper fluid full.</t>
  </si>
  <si>
    <t>Coolant level needs to be filled, brake master cylinder fluid at maximum, power sterring at minimum.</t>
  </si>
  <si>
    <t>SP: 34.6(5mm) RP:34.6(5mm) FP: 34.4(6mm) RD: 34.5(5mm) FD: 32.9(7mm)</t>
  </si>
  <si>
    <t>Section Width</t>
  </si>
  <si>
    <t>Aspect Ratio</t>
  </si>
  <si>
    <t>Wheel</t>
  </si>
  <si>
    <t>Tire Size Calculator</t>
  </si>
  <si>
    <t>Heigth</t>
  </si>
  <si>
    <t>Metric -&gt; Floatation</t>
  </si>
  <si>
    <t>Floatation -&gt; Metric</t>
  </si>
  <si>
    <t>SP: 32.1(5mm) RP:32.4(5mm) FP: 32.4(6mm) RD: 32.1(5mm) FD: 30.8(6mm)</t>
  </si>
  <si>
    <t>RB Food Mart, Calvert, Tx 77387</t>
  </si>
  <si>
    <t>1/4"x6" socket extension</t>
  </si>
  <si>
    <t>1/2"x6" socket extension</t>
  </si>
  <si>
    <t>1/2"-&gt;3/8" adapter</t>
  </si>
  <si>
    <t>funnel</t>
  </si>
  <si>
    <t>1/4" ratchet</t>
  </si>
  <si>
    <t>Air gauge</t>
  </si>
  <si>
    <t>Air pump</t>
  </si>
  <si>
    <t>3/8" ratchet</t>
  </si>
  <si>
    <t>1/2" drive torque wrench</t>
  </si>
  <si>
    <t>Oil drained and replaced. Oil Filter removed and replaced. 67% oil life.</t>
  </si>
  <si>
    <t>Five tires rotated: SP&gt;RP&gt;FP&gt;RD&gt;FD&gt;SP, all five tires set 36.0 psi.</t>
  </si>
  <si>
    <t>Engine Oil</t>
  </si>
  <si>
    <t>Engine Oil Filter</t>
  </si>
  <si>
    <t>Windshield Wiper Fluid</t>
  </si>
  <si>
    <t>Engine Coolant</t>
  </si>
  <si>
    <t>Brake Fluid</t>
  </si>
  <si>
    <t>Power Steering Fluid</t>
  </si>
  <si>
    <t>White Lithium Grease</t>
  </si>
  <si>
    <t>Transmission Fluid</t>
  </si>
  <si>
    <t>Differential Fluid</t>
  </si>
  <si>
    <t>Transfer Case Fluid</t>
  </si>
  <si>
    <t>Spark Plugs</t>
  </si>
  <si>
    <t>PCV Valve</t>
  </si>
  <si>
    <t>Part Number</t>
  </si>
  <si>
    <t>Quanity</t>
  </si>
  <si>
    <t>Penzoil</t>
  </si>
  <si>
    <t>Ultra Platnium Full Synthetic 0W-20 Motor Oil</t>
  </si>
  <si>
    <t>Ace</t>
  </si>
  <si>
    <t>Winshield Wash</t>
  </si>
  <si>
    <t>gal</t>
  </si>
  <si>
    <t>oz</t>
  </si>
  <si>
    <t>MO-349</t>
  </si>
  <si>
    <t>Oil Filter</t>
  </si>
  <si>
    <t>Valvoline SynPower SAE 75W-90 Full Synthetic Gear Oil</t>
  </si>
  <si>
    <t>Item</t>
  </si>
  <si>
    <t>Size</t>
  </si>
  <si>
    <t>qt</t>
  </si>
  <si>
    <t>Reorder</t>
  </si>
  <si>
    <t>Sunoco (0783907900) Sealy, Tx 77474</t>
  </si>
  <si>
    <t>Loves (484) Wiemar, Tx 78962</t>
  </si>
  <si>
    <t>Quiktrip (04070) San Antonio, Tx 78242</t>
  </si>
  <si>
    <t>Fuel Maxx (40) Brookshire, Tx 77423</t>
  </si>
  <si>
    <t>SP: 35.7(6mm) RP:36.7(5mm) FP: 36.4(5mm) RD: 36.4(5mm) FD: 36.28(5mm)</t>
  </si>
  <si>
    <t>68088485AB</t>
  </si>
  <si>
    <t>Fluid-Power Steering</t>
  </si>
  <si>
    <t>68163849AB</t>
  </si>
  <si>
    <t>Anitfreeze 50/50 mix</t>
  </si>
  <si>
    <t>Spoko Fuel, Airway Heights, WA 99022</t>
  </si>
  <si>
    <t>Power washed at the car wash, no scrubing.</t>
  </si>
  <si>
    <t>Maverik (592), Airway Heights, Wa 99224</t>
  </si>
  <si>
    <t>HWY 95 Jifi Stop, Cour d'Alene, ID 83814</t>
  </si>
  <si>
    <t>Replaced battery in primary key fob</t>
  </si>
  <si>
    <t>Engine oil about 1/2qt low.</t>
  </si>
  <si>
    <t>SP: 35.2(6mm) RP:35.6(5mm) FP: 35.1(5mm) RD: 35.2(5mm) FD: 34.5(5mm)</t>
  </si>
  <si>
    <t>Coolant level, brake master cylinder fluid, power sterring at maximum.</t>
  </si>
  <si>
    <t>Windshieild wiper fluid at 90%.</t>
  </si>
  <si>
    <t>SP: 0(5mm) RP:36.4(4mm) FP: 36.4(4mm) RD: 36.3(5mm) FD: 36.0(6mm)</t>
  </si>
  <si>
    <t>Front passenger flat. Swapped for spare.</t>
  </si>
  <si>
    <t>TPMS fault cleared on its own.</t>
  </si>
  <si>
    <t>Oil drained and replaced. Oil Filter removed and replaced. 44% oil life.</t>
  </si>
  <si>
    <t>Fairchild Express, Fairchild AFB, WA 99011</t>
  </si>
  <si>
    <t>Powerwashed exterior, cleaned interior. Not great, but it was done… finally.</t>
  </si>
  <si>
    <t>TPMS Failure: rough trail riding after swapping spare onto front driver</t>
  </si>
  <si>
    <t>12b</t>
  </si>
  <si>
    <t>13a</t>
  </si>
  <si>
    <t>13b</t>
  </si>
  <si>
    <t>14a</t>
  </si>
  <si>
    <t>keyfob battery</t>
  </si>
  <si>
    <t>Craftsman</t>
  </si>
  <si>
    <t>CMXEVBE17250</t>
  </si>
  <si>
    <t>2.5gal 1.75hp portable wet/dry vac</t>
  </si>
  <si>
    <t>LubriMatic</t>
  </si>
  <si>
    <t>55-001</t>
  </si>
  <si>
    <t>4cc Fluid Quart Pump</t>
  </si>
  <si>
    <t>FloTool</t>
  </si>
  <si>
    <t>15 Quart Drain Container</t>
  </si>
  <si>
    <t>11838MI</t>
  </si>
  <si>
    <t>PrimeGuard</t>
  </si>
  <si>
    <t>Fairchild Exchange</t>
  </si>
  <si>
    <t>MO-5324</t>
  </si>
  <si>
    <t>24 oz Mothers Protectant for Rubber, Vinyl, and Plastic</t>
  </si>
  <si>
    <t>Palm Beach Motoring Group</t>
  </si>
  <si>
    <t>Zerex American Vehicle Antifreeze/Coolant</t>
  </si>
  <si>
    <t>888374</t>
  </si>
  <si>
    <t>x</t>
  </si>
  <si>
    <t>Went to Auto Hobby Shop to install air compressor. Was not sucessful.</t>
  </si>
  <si>
    <t>Traction Control Light, lit after tire hit rock at 10-15 mph. Steering wheel cocked at 9 o'clock.</t>
  </si>
  <si>
    <t>Re-centered steering wheel. Traction control light turned off.</t>
  </si>
  <si>
    <t>Maintenance Description</t>
  </si>
  <si>
    <t>Coolant added. Brake master cylinder fluid, power sterring at maximum.</t>
  </si>
  <si>
    <t>SP: 0(5mm) RP:35.3(4mm) FP: 35.0(5mm) RD: 37.1(5mm) FD: 36.0(6mm)</t>
  </si>
  <si>
    <t>Windshieild wiper fluid at 85%.</t>
  </si>
  <si>
    <t>Power washed exterior.</t>
  </si>
  <si>
    <t>Panther Pit Stop, Cusick, WA 99119</t>
  </si>
  <si>
    <t>Paint Correction - 3 Step Cut, Buff, Gloss</t>
  </si>
  <si>
    <t>Interior Detail</t>
  </si>
  <si>
    <t>Rust Protection</t>
  </si>
  <si>
    <t>St. Regis Travel Center, Saint Regis, MT 59866</t>
  </si>
  <si>
    <t>Rocker 1 (1354), Butte, MT 59701</t>
  </si>
  <si>
    <t>Columbus (1151), Columbus, MT 59019</t>
  </si>
  <si>
    <t>CC (202), Casper, WY 82601</t>
  </si>
  <si>
    <t>Big D (32), Cheyenne, WY 82001</t>
  </si>
  <si>
    <t>Corner Store, Deer Trail, CO 80105</t>
  </si>
  <si>
    <t>Loves (302), Boise City, OK 73933</t>
  </si>
  <si>
    <t>Loves (269), Wichita Falls, TX 76301</t>
  </si>
  <si>
    <t>Circle K (1471), Willis, TX 77378</t>
  </si>
  <si>
    <t>Bedford Food Mart, Bedford, TX 76021</t>
  </si>
  <si>
    <t>Kyle's Kwik Stop (1), Longview, TX 75602</t>
  </si>
  <si>
    <t>Lucky J's Travel Center, Dew, TX 75860</t>
  </si>
  <si>
    <t>7-Eleven, Bellville, TX 77418</t>
  </si>
  <si>
    <t>QuikTrip (04163), Round Rock, TX 78681</t>
  </si>
  <si>
    <t>1LB77DX8AC</t>
  </si>
  <si>
    <t>Cap -Wheel</t>
  </si>
  <si>
    <t>Snow Scraper Brush</t>
  </si>
  <si>
    <t>Fairchild Main Store</t>
  </si>
  <si>
    <t>General</t>
  </si>
  <si>
    <t>Grabber X3 LT255/75R17</t>
  </si>
  <si>
    <t>Discount Tire</t>
  </si>
  <si>
    <t>New tires installed by Discount Tire</t>
  </si>
  <si>
    <t>Four wheel alignment by AutoNation Spring</t>
  </si>
  <si>
    <t>Pentosin</t>
  </si>
  <si>
    <t>1405116</t>
  </si>
  <si>
    <t>CHF 11S Long-Life Synthetic Hydraulic Fluid</t>
  </si>
  <si>
    <t>Updated:</t>
  </si>
  <si>
    <t>pr</t>
  </si>
  <si>
    <t>Brake Pads, Front</t>
  </si>
  <si>
    <t>Brake Pads, Rear</t>
  </si>
  <si>
    <t>N/A</t>
  </si>
  <si>
    <t>Z36-6004</t>
  </si>
  <si>
    <t>Z36-1589</t>
  </si>
  <si>
    <t>PowerStop</t>
  </si>
  <si>
    <t>Z36 Truck &amp; Tow Carbon-fiber Ceramic Brake Pads</t>
  </si>
  <si>
    <t>Tazer JL Lite</t>
  </si>
  <si>
    <t>OffroaD Highway</t>
  </si>
  <si>
    <t>‎888374</t>
  </si>
  <si>
    <t>Zerex American Vehicle 50/50 Prediluted Ready-to-Use Antifreeze/Coolant 1 GA</t>
  </si>
  <si>
    <t>‎WA10841</t>
  </si>
  <si>
    <t>Air Filter</t>
  </si>
  <si>
    <t>Truck &amp; Tow Front Carbon-Fiber Ceramic Brake Pads</t>
  </si>
  <si>
    <t>z36-6004</t>
  </si>
  <si>
    <t>Truck &amp; Tow Rear Carbon-Fiber Ceramic Brake Pads</t>
  </si>
  <si>
    <t>CHF 11S</t>
  </si>
  <si>
    <t>Long-Life Synthetic Hydraulic Fluid</t>
  </si>
  <si>
    <t>Empathic Solutions</t>
  </si>
  <si>
    <t>Newparts</t>
  </si>
  <si>
    <t>822348</t>
  </si>
  <si>
    <t>ATF +4 full-synthetic automatic transmission fluid</t>
  </si>
  <si>
    <t>Coolant topped off. Brake master cylinder fluid and power sterring at maximum.</t>
  </si>
  <si>
    <t>SP: 37.0(15mm) RP:32.5(14mm) FP: 32.7(15mm) RD: 32.3(14mm) FD: 31.9(15mm)</t>
  </si>
  <si>
    <t>All interior lights functioning. Front driver-side DRL out.</t>
  </si>
  <si>
    <t>Windshieild wiper fluid at 50%. Topped off.</t>
  </si>
  <si>
    <t>Oil drained and replaced. Oil Filter removed and replaced. 23% oil life.</t>
  </si>
  <si>
    <t>Air filter looks dirty.</t>
  </si>
  <si>
    <t>A Automotive Tazer JL Lite installed.</t>
  </si>
  <si>
    <t>Small leak from hose clamp.</t>
  </si>
  <si>
    <t>Replaced front driver-side DRL.</t>
  </si>
  <si>
    <t>Daytime Running Light</t>
  </si>
  <si>
    <t>Sylvania</t>
  </si>
  <si>
    <t>7443 SilverStar Lamp</t>
  </si>
  <si>
    <t>7443ST.BP2</t>
  </si>
  <si>
    <t>2443ST.BP2</t>
  </si>
  <si>
    <t>Power Torque</t>
  </si>
  <si>
    <t>PT34124</t>
  </si>
  <si>
    <t>Dorman</t>
  </si>
  <si>
    <t>DOR 610-615</t>
  </si>
  <si>
    <t>Wheel stud</t>
  </si>
  <si>
    <t>Husky</t>
  </si>
  <si>
    <t>H38FPRAT</t>
  </si>
  <si>
    <t>H3D6P18MM</t>
  </si>
  <si>
    <t>H3D6PD18MM</t>
  </si>
  <si>
    <t>Ratchet 3/8" Full Polish</t>
  </si>
  <si>
    <t>3/8" Drive 18mm six-point</t>
  </si>
  <si>
    <t>3/8" Drive 18mm six-point Deep</t>
  </si>
  <si>
    <t>Home Depot</t>
  </si>
  <si>
    <t>Visual inspection. All looks good.</t>
  </si>
  <si>
    <t>RPp</t>
  </si>
  <si>
    <t>RDp</t>
  </si>
  <si>
    <t>Parking brake checked. No need for adjustment.</t>
  </si>
  <si>
    <t>Cabin air filter replaced.</t>
  </si>
  <si>
    <t>pliers</t>
  </si>
  <si>
    <t>Hammer</t>
  </si>
  <si>
    <t>24mm socket</t>
  </si>
  <si>
    <t>10mm hex</t>
  </si>
  <si>
    <t>---Insert New Row---Insert New Row---Insert New Row---Insert New Row---Insert New Row---Insert New Row---Insert New Row---Insert New Row---</t>
  </si>
  <si>
    <t>PTT GM6112</t>
  </si>
  <si>
    <t>PTT GM6111</t>
  </si>
  <si>
    <t>PTT GM8280</t>
  </si>
  <si>
    <t>PTT GM8174</t>
  </si>
  <si>
    <t>PFM W2503</t>
  </si>
  <si>
    <t>Impact driver</t>
  </si>
  <si>
    <t>10mm Hex bit 3/8" drive</t>
  </si>
  <si>
    <t>24mm 3/8 drive socket</t>
  </si>
  <si>
    <t>3/8-12" breaker bar</t>
  </si>
  <si>
    <t>1/2-18" breaker bar</t>
  </si>
  <si>
    <t xml:space="preserve">Fixed passenger sun visor. Retention ring broke off. </t>
  </si>
  <si>
    <t>58481-C</t>
  </si>
  <si>
    <t>5/16" bolt retainer</t>
  </si>
  <si>
    <t>Push nut assortment, 16pk</t>
  </si>
  <si>
    <t>AutoZone</t>
  </si>
  <si>
    <t>7-Eleven (36977), Round Rock, TX 78681</t>
  </si>
  <si>
    <t>3j</t>
  </si>
  <si>
    <t>Mounted mechanical portion of air compressor.</t>
  </si>
  <si>
    <t>Inspect air compressor fluid level</t>
  </si>
  <si>
    <t>Initial filling of oil into air compressor. Used 10oz of supplied oil.</t>
  </si>
  <si>
    <t>Before Off-Road Trip</t>
  </si>
  <si>
    <t>Inspection mirror</t>
  </si>
  <si>
    <t>3j*</t>
  </si>
  <si>
    <t>Buc-ee's (16), Gidding, TX 78942</t>
  </si>
  <si>
    <t>QuikTrip (4161), Elgin, TX 78621</t>
  </si>
  <si>
    <t>Food Box (12), Elgin, TX 78621</t>
  </si>
  <si>
    <t>Engine oil low, but solidly on the stick.</t>
  </si>
  <si>
    <t>Windshield wiper fluid level good.</t>
  </si>
  <si>
    <t>Coolant reservoir topped off. Brake master cylinder and power steering all good.</t>
  </si>
  <si>
    <t>Quick detailing. Missed some spots, but all it well.</t>
  </si>
  <si>
    <t>7-Eleven (30455), Bedford, TX 76021</t>
  </si>
  <si>
    <t>Red rubber sheet packing</t>
  </si>
  <si>
    <t>Hillman</t>
  </si>
  <si>
    <t>1/8"x1"x4' aluminum angle</t>
  </si>
  <si>
    <t>1/4"x1" aluminum flat bar</t>
  </si>
  <si>
    <t>Active Turns</t>
  </si>
  <si>
    <t>Modulous</t>
  </si>
  <si>
    <t>Spring Rate (lbs/in)</t>
  </si>
  <si>
    <t>Mean Diameter (in)</t>
  </si>
  <si>
    <t>Wire Diameter (in)</t>
  </si>
  <si>
    <t>Spring Deflection (in)</t>
  </si>
  <si>
    <t>Load (lbs)</t>
  </si>
  <si>
    <t>Linear Sping Rate</t>
  </si>
  <si>
    <t>HEB (00735), Marble Falls, TX 78654</t>
  </si>
  <si>
    <t>Rattlers (10), Chappell Hill, TX 77426</t>
  </si>
  <si>
    <t>Windshieild wiper fluid at 50%.</t>
  </si>
  <si>
    <t>SP: 36(15mm) RP:36(14mm) FP: 36(14mm) RD: 36(14mm) FD: 36(14mm)</t>
  </si>
  <si>
    <t>Tire pressure and tread wear good. All about 34psi and 14mm.</t>
  </si>
  <si>
    <t>Coolant reservior, brake master cylinder, and power steering all good.</t>
  </si>
  <si>
    <t>Oil drained and replaced. Oil Filter removed and replaced. 68% oil life.</t>
  </si>
  <si>
    <t>Differential's fluid drained and refilled with 75w-90.</t>
  </si>
  <si>
    <t>Rear fluid smelled burned, looked dark. Front fluid was tinted slightly darker than new.</t>
  </si>
  <si>
    <t>tread depth gauge</t>
  </si>
  <si>
    <t>tire pressure gauge</t>
  </si>
  <si>
    <t>t-50</t>
  </si>
  <si>
    <t>t-40</t>
  </si>
  <si>
    <t>bit driver</t>
  </si>
  <si>
    <t>6" extension 3/8" drive</t>
  </si>
  <si>
    <t>3/8" -&gt; 1/2" adapter</t>
  </si>
  <si>
    <t>3/8" drive ratchet</t>
  </si>
  <si>
    <t>torque wrench</t>
  </si>
  <si>
    <t>1/2" -&gt; 3/8" adapter</t>
  </si>
  <si>
    <t>jack</t>
  </si>
  <si>
    <t>jack stand</t>
  </si>
  <si>
    <t>22mm socket, deep</t>
  </si>
  <si>
    <t>wheel lock key</t>
  </si>
  <si>
    <t>1/2" breaker bar</t>
  </si>
  <si>
    <t>oil catch pan</t>
  </si>
  <si>
    <t>fluid pump</t>
  </si>
  <si>
    <t>TechAuthority</t>
  </si>
  <si>
    <t>81-370-18071-SUSB</t>
  </si>
  <si>
    <t>2018 Jeep Wrangler JL Service Information USB</t>
  </si>
  <si>
    <t>81-370-20061-WUSB</t>
  </si>
  <si>
    <t>2020 Jeep Wrangler - Wiring Information USB</t>
  </si>
  <si>
    <t>Trail Trak® Roll Cage Track Mounting System For 2018+ Jeep Wrangler JLU (4 Door)</t>
  </si>
  <si>
    <t>Hi-Lift Running Gear Cover</t>
  </si>
  <si>
    <t>Hi-Lift Handle Keeper</t>
  </si>
  <si>
    <t>Hi-Lift Fix-It-Kit</t>
  </si>
  <si>
    <t>Tire Pressure Conversion</t>
  </si>
  <si>
    <t>New Tire</t>
  </si>
  <si>
    <t>Trail Trak® Universal Mounting Hub</t>
  </si>
  <si>
    <t>Hi-Lift Jack Company</t>
  </si>
  <si>
    <t>RGJC</t>
  </si>
  <si>
    <t>TT-1000</t>
  </si>
  <si>
    <t>TT-UH</t>
  </si>
  <si>
    <t>HK-R</t>
  </si>
  <si>
    <t>FK-1</t>
  </si>
  <si>
    <t>WIRELESS CONTROL SYSTEM FOR TRUCK &amp; SUV WINCHES</t>
  </si>
  <si>
    <t>95950</t>
  </si>
  <si>
    <t>2.5” GAS HIGH CLEARANCE LONG ARM JEEP WRANGLER JL SUSPENSION SYSTEM with Plush Ride Springs FOR JLU (4 DOOR ONLY)</t>
  </si>
  <si>
    <t>EVO-3015PBIL</t>
  </si>
  <si>
    <t>EVO Manufacturing</t>
  </si>
  <si>
    <t>Next Venture Motorsports</t>
  </si>
  <si>
    <t>JLU ALUMINUM BELLY SKIDS (3.6 V6)</t>
  </si>
  <si>
    <t>NV-JL-00040-UHMW</t>
  </si>
  <si>
    <t>GenRight Off Road</t>
  </si>
  <si>
    <t>RCG-10070</t>
  </si>
  <si>
    <t>Jeep Wrangler JLU or JKU 4 Door Rocker Guards - Steel</t>
  </si>
  <si>
    <t>82215740AD</t>
  </si>
  <si>
    <t>Fender Flare for 2018–2022, 2-Door or 4-Door Jeep® Wrangler JL. Paintable with halogen lights.</t>
  </si>
  <si>
    <t>MORRFlate</t>
  </si>
  <si>
    <t>MFT-XTRE</t>
  </si>
  <si>
    <t>MORRFlate Xtreme 4×4 Tire Repair Kit</t>
  </si>
  <si>
    <t>Premier Power Welder</t>
  </si>
  <si>
    <t>JL270-MINI</t>
  </si>
  <si>
    <t>Jeep Wrangler / Gladiator (3.6L) 2012-Present, 270 amps - Mini Welder System</t>
  </si>
  <si>
    <t>Max Trailer Tounge Weight</t>
  </si>
  <si>
    <t>Gross Trailer Weight</t>
  </si>
  <si>
    <t>Gross Combined Weight Rating</t>
  </si>
  <si>
    <t>Gross Vehicle Weight Rating</t>
  </si>
  <si>
    <t>Gross Axle Weight Rating - Front</t>
  </si>
  <si>
    <t>Gross Axle Weight Rating - Rear</t>
  </si>
  <si>
    <t>lbs</t>
  </si>
  <si>
    <t>Weight Rating</t>
  </si>
  <si>
    <t>Load Range</t>
  </si>
  <si>
    <t>SL</t>
  </si>
  <si>
    <t>C</t>
  </si>
  <si>
    <t>Carrying Capacity (lbs)</t>
  </si>
  <si>
    <t>Max Cold Tire Pressure (psi)</t>
  </si>
  <si>
    <t>Suggested Cold Tire Pressure (psi)</t>
  </si>
  <si>
    <t>Carrying Capacity per psi</t>
  </si>
  <si>
    <t>Equivalent Max psi</t>
  </si>
  <si>
    <t>New Suggested psi</t>
  </si>
  <si>
    <t>Old Tire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</si>
</sst>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yy;@"/>
    <numFmt numFmtId="165" formatCode="[$-409]d\-mmm\-yy;@"/>
    <numFmt numFmtId="166" formatCode="0.0"/>
    <numFmt numFmtId="167" formatCode="0.000"/>
    <numFmt numFmtId="168" formatCode="&quot;$&quot;#,##0.00"/>
    <numFmt numFmtId="169" formatCode="_(* #,##0.00000_);_(* \(#,##0.00000\);_(* &quot;-&quot;??_);_(@_)"/>
    <numFmt numFmtId="170" formatCode="m/d/yy;@"/>
    <numFmt numFmtId="171" formatCode="mm/dd/yy;@"/>
    <numFmt numFmtId="172" formatCode="_(&quot;$&quot;* #,##0.000_);_(&quot;$&quot;* \(#,##0.000\);_(&quot;$&quot;* &quot;-&quot;??_);_(@_)"/>
  </numFmts>
  <fonts count="1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272">
    <xf numFmtId="0" fontId="0" fillId="0" borderId="0" xfId="0"/>
    <xf numFmtId="0" fontId="0" fillId="0" borderId="0" xfId="0" applyAlignment="1"/>
    <xf numFmtId="43" fontId="0" fillId="0" borderId="0" xfId="0" applyNumberFormat="1"/>
    <xf numFmtId="0" fontId="0" fillId="0" borderId="0" xfId="0" applyNumberFormat="1"/>
    <xf numFmtId="0" fontId="1" fillId="0" borderId="0" xfId="0" applyNumberFormat="1" applyFont="1"/>
    <xf numFmtId="49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22" fontId="0" fillId="0" borderId="0" xfId="0" applyNumberFormat="1"/>
    <xf numFmtId="10" fontId="0" fillId="0" borderId="0" xfId="1" applyNumberFormat="1" applyFont="1"/>
    <xf numFmtId="10" fontId="0" fillId="0" borderId="0" xfId="0" applyNumberFormat="1"/>
    <xf numFmtId="46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44" fontId="0" fillId="0" borderId="0" xfId="2" applyFont="1"/>
    <xf numFmtId="166" fontId="0" fillId="0" borderId="0" xfId="0" applyNumberFormat="1"/>
    <xf numFmtId="14" fontId="0" fillId="0" borderId="0" xfId="0" applyNumberFormat="1"/>
    <xf numFmtId="0" fontId="0" fillId="0" borderId="0" xfId="0" applyAlignment="1"/>
    <xf numFmtId="43" fontId="0" fillId="0" borderId="0" xfId="0" applyNumberFormat="1" applyAlignment="1"/>
    <xf numFmtId="0" fontId="0" fillId="0" borderId="0" xfId="0" applyBorder="1"/>
    <xf numFmtId="165" fontId="0" fillId="0" borderId="0" xfId="0" applyNumberFormat="1" applyBorder="1" applyAlignment="1">
      <alignment horizontal="center"/>
    </xf>
    <xf numFmtId="43" fontId="0" fillId="0" borderId="0" xfId="0" applyNumberFormat="1" applyBorder="1" applyAlignment="1"/>
    <xf numFmtId="9" fontId="0" fillId="0" borderId="0" xfId="1" applyFont="1"/>
    <xf numFmtId="0" fontId="3" fillId="0" borderId="0" xfId="0" applyFont="1" applyAlignment="1"/>
    <xf numFmtId="167" fontId="0" fillId="0" borderId="0" xfId="0" applyNumberFormat="1"/>
    <xf numFmtId="0" fontId="0" fillId="0" borderId="0" xfId="0"/>
    <xf numFmtId="0" fontId="0" fillId="0" borderId="0" xfId="0" applyAlignment="1"/>
    <xf numFmtId="0" fontId="0" fillId="0" borderId="0" xfId="0"/>
    <xf numFmtId="0" fontId="0" fillId="0" borderId="1" xfId="0" applyBorder="1"/>
    <xf numFmtId="0" fontId="0" fillId="0" borderId="0" xfId="0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/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ont="1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ont="1" applyBorder="1"/>
    <xf numFmtId="0" fontId="0" fillId="0" borderId="5" xfId="0" applyBorder="1" applyAlignment="1">
      <alignment wrapText="1"/>
    </xf>
    <xf numFmtId="0" fontId="1" fillId="0" borderId="4" xfId="0" applyFont="1" applyBorder="1" applyAlignment="1"/>
    <xf numFmtId="0" fontId="1" fillId="0" borderId="4" xfId="0" applyFont="1" applyBorder="1" applyAlignment="1">
      <alignment wrapText="1"/>
    </xf>
    <xf numFmtId="0" fontId="0" fillId="0" borderId="5" xfId="0" applyBorder="1"/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4" xfId="0" applyBorder="1"/>
    <xf numFmtId="0" fontId="0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wrapText="1"/>
    </xf>
    <xf numFmtId="0" fontId="0" fillId="0" borderId="4" xfId="0" applyFont="1" applyFill="1" applyBorder="1" applyAlignment="1">
      <alignment horizontal="center"/>
    </xf>
    <xf numFmtId="0" fontId="0" fillId="0" borderId="1" xfId="0" applyFill="1" applyBorder="1"/>
    <xf numFmtId="0" fontId="0" fillId="0" borderId="0" xfId="0"/>
    <xf numFmtId="3" fontId="0" fillId="0" borderId="0" xfId="0" applyNumberFormat="1" applyAlignment="1">
      <alignment horizontal="center"/>
    </xf>
    <xf numFmtId="0" fontId="1" fillId="0" borderId="0" xfId="0" applyNumberFormat="1" applyFont="1" applyAlignment="1"/>
    <xf numFmtId="44" fontId="0" fillId="0" borderId="0" xfId="0" applyNumberFormat="1"/>
    <xf numFmtId="0" fontId="0" fillId="0" borderId="0" xfId="0"/>
    <xf numFmtId="0" fontId="0" fillId="0" borderId="0" xfId="0"/>
    <xf numFmtId="44" fontId="0" fillId="0" borderId="0" xfId="0" applyNumberFormat="1"/>
    <xf numFmtId="0" fontId="0" fillId="0" borderId="0" xfId="0"/>
    <xf numFmtId="0" fontId="0" fillId="0" borderId="0" xfId="0"/>
    <xf numFmtId="166" fontId="3" fillId="0" borderId="0" xfId="0" applyNumberFormat="1" applyFont="1" applyAlignment="1"/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/>
    <xf numFmtId="44" fontId="0" fillId="0" borderId="0" xfId="0" applyNumberFormat="1" applyAlignment="1"/>
    <xf numFmtId="169" fontId="0" fillId="0" borderId="0" xfId="0" applyNumberFormat="1"/>
    <xf numFmtId="0" fontId="0" fillId="0" borderId="0" xfId="0"/>
    <xf numFmtId="0" fontId="0" fillId="0" borderId="0" xfId="0"/>
    <xf numFmtId="0" fontId="0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/>
    <xf numFmtId="170" fontId="0" fillId="0" borderId="0" xfId="0" applyNumberFormat="1"/>
    <xf numFmtId="0" fontId="5" fillId="0" borderId="0" xfId="0" applyFont="1" applyBorder="1" applyAlignment="1">
      <alignment horizontal="center"/>
    </xf>
    <xf numFmtId="0" fontId="5" fillId="0" borderId="0" xfId="0" applyFont="1"/>
    <xf numFmtId="165" fontId="5" fillId="0" borderId="0" xfId="0" applyNumberFormat="1" applyFont="1" applyAlignment="1">
      <alignment horizontal="center"/>
    </xf>
    <xf numFmtId="43" fontId="5" fillId="0" borderId="0" xfId="0" applyNumberFormat="1" applyFont="1" applyAlignment="1"/>
    <xf numFmtId="22" fontId="0" fillId="0" borderId="0" xfId="0" applyNumberFormat="1" applyAlignment="1"/>
    <xf numFmtId="0" fontId="4" fillId="0" borderId="0" xfId="0" applyFont="1" applyBorder="1"/>
    <xf numFmtId="44" fontId="0" fillId="0" borderId="0" xfId="0" applyNumberFormat="1"/>
    <xf numFmtId="0" fontId="0" fillId="0" borderId="0" xfId="0" applyAlignment="1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/>
    <xf numFmtId="1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2" fontId="3" fillId="0" borderId="0" xfId="0" applyNumberFormat="1" applyFont="1"/>
    <xf numFmtId="1" fontId="3" fillId="0" borderId="0" xfId="0" applyNumberFormat="1" applyFont="1"/>
    <xf numFmtId="165" fontId="0" fillId="0" borderId="1" xfId="0" applyNumberFormat="1" applyBorder="1"/>
    <xf numFmtId="165" fontId="0" fillId="0" borderId="0" xfId="0" applyNumberFormat="1"/>
    <xf numFmtId="0" fontId="5" fillId="0" borderId="3" xfId="0" applyFont="1" applyBorder="1" applyAlignment="1">
      <alignment wrapText="1"/>
    </xf>
    <xf numFmtId="0" fontId="6" fillId="0" borderId="0" xfId="0" applyFont="1" applyAlignment="1"/>
    <xf numFmtId="0" fontId="6" fillId="0" borderId="0" xfId="0" applyFont="1" applyBorder="1" applyAlignment="1"/>
    <xf numFmtId="0" fontId="6" fillId="0" borderId="0" xfId="0" applyFont="1" applyFill="1" applyBorder="1" applyAlignment="1"/>
    <xf numFmtId="0" fontId="0" fillId="0" borderId="3" xfId="0" applyFont="1" applyFill="1" applyBorder="1"/>
    <xf numFmtId="0" fontId="0" fillId="0" borderId="5" xfId="0" applyFill="1" applyBorder="1" applyAlignment="1">
      <alignment horizontal="center"/>
    </xf>
    <xf numFmtId="0" fontId="0" fillId="0" borderId="5" xfId="0" applyFont="1" applyFill="1" applyBorder="1"/>
    <xf numFmtId="0" fontId="0" fillId="0" borderId="3" xfId="0" applyBorder="1" applyAlignment="1"/>
    <xf numFmtId="0" fontId="0" fillId="0" borderId="9" xfId="0" applyBorder="1"/>
    <xf numFmtId="171" fontId="0" fillId="0" borderId="4" xfId="0" applyNumberFormat="1" applyBorder="1"/>
    <xf numFmtId="171" fontId="0" fillId="0" borderId="5" xfId="0" applyNumberFormat="1" applyBorder="1"/>
    <xf numFmtId="171" fontId="0" fillId="0" borderId="9" xfId="0" applyNumberFormat="1" applyBorder="1"/>
    <xf numFmtId="171" fontId="6" fillId="0" borderId="0" xfId="0" applyNumberFormat="1" applyFont="1" applyAlignment="1"/>
    <xf numFmtId="171" fontId="3" fillId="0" borderId="4" xfId="0" applyNumberFormat="1" applyFont="1" applyFill="1" applyBorder="1" applyAlignment="1"/>
    <xf numFmtId="0" fontId="3" fillId="0" borderId="4" xfId="0" applyFont="1" applyFill="1" applyBorder="1" applyAlignment="1"/>
    <xf numFmtId="0" fontId="4" fillId="0" borderId="12" xfId="0" applyFont="1" applyBorder="1"/>
    <xf numFmtId="2" fontId="3" fillId="0" borderId="13" xfId="0" applyNumberFormat="1" applyFont="1" applyBorder="1"/>
    <xf numFmtId="168" fontId="3" fillId="0" borderId="1" xfId="0" applyNumberFormat="1" applyFont="1" applyBorder="1"/>
    <xf numFmtId="0" fontId="1" fillId="0" borderId="0" xfId="0" applyFont="1"/>
    <xf numFmtId="0" fontId="0" fillId="0" borderId="0" xfId="0"/>
    <xf numFmtId="14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/>
    <xf numFmtId="166" fontId="0" fillId="0" borderId="0" xfId="0" applyNumberFormat="1" applyAlignment="1"/>
    <xf numFmtId="0" fontId="0" fillId="0" borderId="0" xfId="0"/>
    <xf numFmtId="14" fontId="0" fillId="0" borderId="0" xfId="0" applyNumberFormat="1"/>
    <xf numFmtId="165" fontId="0" fillId="0" borderId="0" xfId="0" applyNumberFormat="1" applyBorder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2" borderId="3" xfId="0" applyFill="1" applyBorder="1"/>
    <xf numFmtId="0" fontId="7" fillId="0" borderId="0" xfId="3" applyFill="1" applyBorder="1" applyAlignment="1"/>
    <xf numFmtId="0" fontId="4" fillId="0" borderId="15" xfId="0" applyFont="1" applyFill="1" applyBorder="1"/>
    <xf numFmtId="168" fontId="0" fillId="0" borderId="16" xfId="0" applyNumberFormat="1" applyBorder="1"/>
    <xf numFmtId="0" fontId="8" fillId="0" borderId="14" xfId="0" applyFont="1" applyBorder="1" applyAlignment="1">
      <alignment horizontal="center"/>
    </xf>
    <xf numFmtId="14" fontId="0" fillId="0" borderId="0" xfId="0" applyNumberFormat="1"/>
    <xf numFmtId="0" fontId="7" fillId="0" borderId="0" xfId="3" applyBorder="1" applyAlignment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43" fontId="0" fillId="0" borderId="0" xfId="0" applyNumberFormat="1" applyFill="1" applyBorder="1" applyAlignment="1"/>
    <xf numFmtId="44" fontId="0" fillId="0" borderId="0" xfId="0" applyNumberFormat="1"/>
    <xf numFmtId="0" fontId="5" fillId="2" borderId="3" xfId="0" applyFont="1" applyFill="1" applyBorder="1"/>
    <xf numFmtId="0" fontId="3" fillId="0" borderId="0" xfId="0" applyFont="1" applyFill="1" applyBorder="1"/>
    <xf numFmtId="166" fontId="3" fillId="0" borderId="0" xfId="0" applyNumberFormat="1" applyFont="1"/>
    <xf numFmtId="2" fontId="0" fillId="2" borderId="3" xfId="0" applyNumberFormat="1" applyFill="1" applyBorder="1"/>
    <xf numFmtId="0" fontId="0" fillId="0" borderId="0" xfId="0"/>
    <xf numFmtId="0" fontId="0" fillId="0" borderId="0" xfId="0"/>
    <xf numFmtId="0" fontId="0" fillId="0" borderId="0" xfId="0"/>
    <xf numFmtId="49" fontId="0" fillId="0" borderId="3" xfId="0" applyNumberFormat="1" applyBorder="1"/>
    <xf numFmtId="0" fontId="0" fillId="0" borderId="18" xfId="0" applyBorder="1"/>
    <xf numFmtId="0" fontId="0" fillId="0" borderId="20" xfId="0" applyBorder="1"/>
    <xf numFmtId="0" fontId="0" fillId="0" borderId="22" xfId="0" applyBorder="1"/>
    <xf numFmtId="49" fontId="0" fillId="0" borderId="5" xfId="0" applyNumberFormat="1" applyBorder="1"/>
    <xf numFmtId="49" fontId="0" fillId="0" borderId="5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0" fontId="0" fillId="0" borderId="19" xfId="0" applyNumberFormat="1" applyBorder="1"/>
    <xf numFmtId="0" fontId="0" fillId="0" borderId="21" xfId="0" applyNumberFormat="1" applyBorder="1"/>
    <xf numFmtId="0" fontId="0" fillId="0" borderId="17" xfId="0" applyNumberFormat="1" applyBorder="1"/>
    <xf numFmtId="0" fontId="9" fillId="3" borderId="25" xfId="0" applyFont="1" applyFill="1" applyBorder="1"/>
    <xf numFmtId="0" fontId="9" fillId="3" borderId="4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6" fontId="10" fillId="0" borderId="0" xfId="0" applyNumberFormat="1" applyFont="1"/>
    <xf numFmtId="172" fontId="10" fillId="0" borderId="0" xfId="0" applyNumberFormat="1" applyFont="1"/>
    <xf numFmtId="0" fontId="0" fillId="0" borderId="0" xfId="0"/>
    <xf numFmtId="44" fontId="0" fillId="0" borderId="0" xfId="0" applyNumberFormat="1"/>
    <xf numFmtId="14" fontId="0" fillId="0" borderId="0" xfId="0" applyNumberFormat="1"/>
    <xf numFmtId="0" fontId="0" fillId="0" borderId="9" xfId="0" applyBorder="1" applyAlignment="1">
      <alignment wrapText="1"/>
    </xf>
    <xf numFmtId="0" fontId="0" fillId="0" borderId="4" xfId="0" applyFill="1" applyBorder="1" applyAlignment="1">
      <alignment wrapText="1"/>
    </xf>
    <xf numFmtId="171" fontId="0" fillId="0" borderId="6" xfId="0" applyNumberFormat="1" applyBorder="1"/>
    <xf numFmtId="49" fontId="0" fillId="0" borderId="0" xfId="0" applyNumberFormat="1" applyFont="1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49" fontId="0" fillId="0" borderId="3" xfId="0" applyNumberFormat="1" applyBorder="1" applyAlignment="1">
      <alignment wrapText="1"/>
    </xf>
    <xf numFmtId="0" fontId="0" fillId="0" borderId="0" xfId="0"/>
    <xf numFmtId="14" fontId="0" fillId="0" borderId="0" xfId="0" applyNumberFormat="1"/>
    <xf numFmtId="0" fontId="0" fillId="0" borderId="0" xfId="0"/>
    <xf numFmtId="44" fontId="0" fillId="0" borderId="0" xfId="0" applyNumberFormat="1"/>
    <xf numFmtId="4" fontId="1" fillId="0" borderId="0" xfId="0" applyNumberFormat="1" applyFont="1"/>
    <xf numFmtId="4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21" xfId="0" applyBorder="1"/>
    <xf numFmtId="49" fontId="0" fillId="0" borderId="22" xfId="0" applyNumberFormat="1" applyBorder="1"/>
    <xf numFmtId="0" fontId="0" fillId="0" borderId="0" xfId="0"/>
    <xf numFmtId="14" fontId="0" fillId="0" borderId="0" xfId="0" applyNumberFormat="1"/>
    <xf numFmtId="0" fontId="7" fillId="0" borderId="0" xfId="3" applyFill="1" applyBorder="1" applyAlignment="1"/>
    <xf numFmtId="0" fontId="0" fillId="0" borderId="0" xfId="0"/>
    <xf numFmtId="0" fontId="0" fillId="0" borderId="26" xfId="0" applyBorder="1" applyAlignment="1">
      <alignment wrapText="1"/>
    </xf>
    <xf numFmtId="0" fontId="0" fillId="0" borderId="26" xfId="0" applyBorder="1"/>
    <xf numFmtId="0" fontId="0" fillId="0" borderId="27" xfId="0" applyBorder="1" applyAlignment="1">
      <alignment wrapText="1"/>
    </xf>
    <xf numFmtId="0" fontId="0" fillId="0" borderId="27" xfId="0" applyBorder="1"/>
    <xf numFmtId="14" fontId="0" fillId="0" borderId="0" xfId="0" applyNumberFormat="1"/>
    <xf numFmtId="0" fontId="0" fillId="0" borderId="0" xfId="0"/>
    <xf numFmtId="0" fontId="0" fillId="0" borderId="9" xfId="0" applyFont="1" applyBorder="1"/>
    <xf numFmtId="171" fontId="0" fillId="0" borderId="3" xfId="0" applyNumberFormat="1" applyBorder="1"/>
    <xf numFmtId="0" fontId="0" fillId="0" borderId="9" xfId="0" applyFont="1" applyBorder="1" applyAlignment="1">
      <alignment wrapText="1"/>
    </xf>
    <xf numFmtId="171" fontId="0" fillId="0" borderId="3" xfId="0" applyNumberFormat="1" applyFont="1" applyBorder="1"/>
    <xf numFmtId="0" fontId="0" fillId="0" borderId="0" xfId="0"/>
    <xf numFmtId="0" fontId="0" fillId="0" borderId="0" xfId="0"/>
    <xf numFmtId="0" fontId="0" fillId="0" borderId="0" xfId="0"/>
    <xf numFmtId="167" fontId="3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horizontal="center"/>
    </xf>
    <xf numFmtId="3" fontId="0" fillId="0" borderId="0" xfId="4" applyNumberFormat="1" applyFont="1"/>
    <xf numFmtId="0" fontId="0" fillId="0" borderId="0" xfId="0" applyFont="1" applyBorder="1"/>
    <xf numFmtId="1" fontId="0" fillId="0" borderId="0" xfId="0" applyNumberFormat="1" applyFont="1" applyBorder="1"/>
    <xf numFmtId="166" fontId="0" fillId="0" borderId="0" xfId="0" applyNumberFormat="1" applyFont="1" applyBorder="1"/>
    <xf numFmtId="1" fontId="3" fillId="0" borderId="0" xfId="0" applyNumberFormat="1" applyFont="1" applyBorder="1"/>
    <xf numFmtId="0" fontId="0" fillId="0" borderId="0" xfId="0" applyFont="1" applyFill="1" applyBorder="1"/>
    <xf numFmtId="0" fontId="0" fillId="3" borderId="0" xfId="0" applyFont="1" applyFill="1" applyBorder="1"/>
    <xf numFmtId="0" fontId="4" fillId="0" borderId="0" xfId="0" applyFont="1" applyBorder="1" applyAlignment="1">
      <alignment horizontal="center"/>
    </xf>
    <xf numFmtId="0" fontId="0" fillId="2" borderId="3" xfId="0" applyFont="1" applyFill="1" applyBorder="1"/>
    <xf numFmtId="0" fontId="0" fillId="0" borderId="0" xfId="0" applyFont="1" applyBorder="1" applyAlignment="1"/>
    <xf numFmtId="0" fontId="0" fillId="3" borderId="0" xfId="0" applyFont="1" applyFill="1" applyBorder="1" applyAlignment="1"/>
    <xf numFmtId="0" fontId="8" fillId="0" borderId="1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5" fillId="0" borderId="0" xfId="0" applyFont="1" applyFill="1" applyBorder="1" applyAlignment="1"/>
    <xf numFmtId="168" fontId="0" fillId="0" borderId="0" xfId="0" applyNumberFormat="1"/>
    <xf numFmtId="0" fontId="0" fillId="0" borderId="1" xfId="0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0" xfId="0" applyFill="1" applyBorder="1" applyAlignment="1"/>
    <xf numFmtId="0" fontId="7" fillId="0" borderId="0" xfId="3" applyFill="1" applyBorder="1" applyAlignment="1"/>
    <xf numFmtId="0" fontId="7" fillId="0" borderId="0" xfId="3" applyBorder="1" applyAlignment="1"/>
    <xf numFmtId="0" fontId="5" fillId="0" borderId="0" xfId="0" applyFont="1" applyFill="1" applyBorder="1" applyAlignment="1">
      <alignment horizontal="left" vertical="center"/>
    </xf>
    <xf numFmtId="43" fontId="5" fillId="0" borderId="0" xfId="0" applyNumberFormat="1" applyFont="1" applyAlignment="1">
      <alignment vertical="center"/>
    </xf>
    <xf numFmtId="0" fontId="4" fillId="0" borderId="10" xfId="0" quotePrefix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0" xfId="0"/>
    <xf numFmtId="0" fontId="9" fillId="3" borderId="23" xfId="0" applyFont="1" applyFill="1" applyBorder="1" applyAlignment="1">
      <alignment horizontal="center"/>
    </xf>
    <xf numFmtId="0" fontId="9" fillId="3" borderId="24" xfId="0" applyFont="1" applyFill="1" applyBorder="1" applyAlignment="1">
      <alignment horizontal="center"/>
    </xf>
    <xf numFmtId="171" fontId="0" fillId="0" borderId="0" xfId="0" applyNumberFormat="1"/>
    <xf numFmtId="0" fontId="1" fillId="0" borderId="0" xfId="0" applyFont="1"/>
    <xf numFmtId="0" fontId="4" fillId="0" borderId="7" xfId="0" quotePrefix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4" fontId="0" fillId="0" borderId="0" xfId="0" applyNumberFormat="1"/>
    <xf numFmtId="44" fontId="0" fillId="0" borderId="0" xfId="0" applyNumberFormat="1"/>
    <xf numFmtId="44" fontId="0" fillId="0" borderId="0" xfId="0" applyNumberFormat="1" applyAlignment="1"/>
    <xf numFmtId="14" fontId="0" fillId="0" borderId="0" xfId="0" applyNumberFormat="1" applyAlignment="1">
      <alignment horizontal="right" vertical="center"/>
    </xf>
    <xf numFmtId="44" fontId="0" fillId="0" borderId="0" xfId="0" applyNumberForma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4" builtinId="3"/>
    <cellStyle name="Currency" xfId="2" builtinId="4"/>
    <cellStyle name="Hyperlink" xfId="3" builtinId="8"/>
    <cellStyle name="Normal" xfId="0" builtinId="0"/>
    <cellStyle name="Percent" xfId="1" builtinId="5"/>
  </cellStyles>
  <dxfs count="364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1.xml"/><Relationship Id="rId12" Type="http://schemas.openxmlformats.org/officeDocument/2006/relationships/worksheet" Target="worksheets/sheet1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Time vs Price/Gal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'Fuel Consumption'!$J$1</c:f>
              <c:strCache>
                <c:ptCount val="1"/>
                <c:pt idx="0">
                  <c:v>Price/Gal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'Fuel Consumption'!$A$2:$A$249</c:f>
              <c:strCache>
                <c:ptCount val="248"/>
                <c:pt idx="0">
                  <c:v>12/21/2019 18:10</c:v>
                </c:pt>
                <c:pt idx="1">
                  <c:v>12/26/2019 11:00</c:v>
                </c:pt>
                <c:pt idx="2">
                  <c:v>12/30/2019 19:33</c:v>
                </c:pt>
                <c:pt idx="3">
                  <c:v>1/5/2020 13:44</c:v>
                </c:pt>
                <c:pt idx="4">
                  <c:v>1/11/2020 8:48</c:v>
                </c:pt>
                <c:pt idx="5">
                  <c:v>1/14/2020 17:12</c:v>
                </c:pt>
                <c:pt idx="6">
                  <c:v>1/18/2020 19:50</c:v>
                </c:pt>
                <c:pt idx="7">
                  <c:v>1/26/2020 14:57</c:v>
                </c:pt>
                <c:pt idx="8">
                  <c:v>1/31/2020 10:03</c:v>
                </c:pt>
                <c:pt idx="9">
                  <c:v>2/6/2020 14:56</c:v>
                </c:pt>
                <c:pt idx="10">
                  <c:v>2/7/2020 13:32</c:v>
                </c:pt>
                <c:pt idx="11">
                  <c:v>2/13/2020 13:33</c:v>
                </c:pt>
                <c:pt idx="12">
                  <c:v>2/18/2020 15:44</c:v>
                </c:pt>
                <c:pt idx="13">
                  <c:v>2/20/2020 20:46</c:v>
                </c:pt>
                <c:pt idx="14">
                  <c:v>2/25/2020 15:48</c:v>
                </c:pt>
                <c:pt idx="15">
                  <c:v>3/1/2020 17:25</c:v>
                </c:pt>
                <c:pt idx="16">
                  <c:v>3/6/2020 7:35</c:v>
                </c:pt>
                <c:pt idx="17">
                  <c:v>3/11/2020 14:02</c:v>
                </c:pt>
                <c:pt idx="18">
                  <c:v>3/14/2020 22:25</c:v>
                </c:pt>
                <c:pt idx="19">
                  <c:v>3/21/2020 10:37</c:v>
                </c:pt>
                <c:pt idx="20">
                  <c:v>3/25/2020 13:10</c:v>
                </c:pt>
                <c:pt idx="21">
                  <c:v>4/9/2020 16:16</c:v>
                </c:pt>
                <c:pt idx="22">
                  <c:v>4/12/2020 14:30</c:v>
                </c:pt>
                <c:pt idx="23">
                  <c:v>4/28/2020 16:22</c:v>
                </c:pt>
                <c:pt idx="24">
                  <c:v>5/14/2020 15:40</c:v>
                </c:pt>
                <c:pt idx="25">
                  <c:v>5/22/2020 16:23</c:v>
                </c:pt>
                <c:pt idx="26">
                  <c:v>5/25/2020 16:01</c:v>
                </c:pt>
                <c:pt idx="27">
                  <c:v>5/31/2020 19:46</c:v>
                </c:pt>
                <c:pt idx="28">
                  <c:v>6/10/2020 15:35</c:v>
                </c:pt>
                <c:pt idx="29">
                  <c:v>6/16/2020 16:52</c:v>
                </c:pt>
                <c:pt idx="30">
                  <c:v>7/5/2020 13:38</c:v>
                </c:pt>
                <c:pt idx="31">
                  <c:v>7/5/2020 18:18</c:v>
                </c:pt>
                <c:pt idx="32">
                  <c:v>7/16/2020 13:29</c:v>
                </c:pt>
                <c:pt idx="33">
                  <c:v>7/25/2020 15:24</c:v>
                </c:pt>
                <c:pt idx="34">
                  <c:v>8/1/2020 16:37</c:v>
                </c:pt>
                <c:pt idx="35">
                  <c:v>8/12/2020 11:47</c:v>
                </c:pt>
                <c:pt idx="36">
                  <c:v>8/12/2020 20:58</c:v>
                </c:pt>
                <c:pt idx="37">
                  <c:v>8/13/2020 14:25</c:v>
                </c:pt>
                <c:pt idx="38">
                  <c:v>8/18/2020 11:52</c:v>
                </c:pt>
                <c:pt idx="39">
                  <c:v>8/29/2020 20:51</c:v>
                </c:pt>
                <c:pt idx="40">
                  <c:v>9/1/2020 6:43</c:v>
                </c:pt>
                <c:pt idx="41">
                  <c:v>9/7/2020 22:56</c:v>
                </c:pt>
                <c:pt idx="42">
                  <c:v>9/17/2020 15:21</c:v>
                </c:pt>
                <c:pt idx="43">
                  <c:v>9/27/2020 11:03</c:v>
                </c:pt>
                <c:pt idx="44">
                  <c:v>9/27/2020 20:30</c:v>
                </c:pt>
                <c:pt idx="45">
                  <c:v>10/12/2020 15:14</c:v>
                </c:pt>
                <c:pt idx="46">
                  <c:v>10/27/2020 18:45</c:v>
                </c:pt>
                <c:pt idx="47">
                  <c:v>11/10/2020 19:31</c:v>
                </c:pt>
                <c:pt idx="48">
                  <c:v>11/14/2020 17:06</c:v>
                </c:pt>
                <c:pt idx="49">
                  <c:v>11/24/2020 16:31</c:v>
                </c:pt>
                <c:pt idx="50">
                  <c:v>11/28/2020 18:39</c:v>
                </c:pt>
                <c:pt idx="51">
                  <c:v>11/29/2020 13:29</c:v>
                </c:pt>
                <c:pt idx="52">
                  <c:v>12/6/2020 14:47</c:v>
                </c:pt>
                <c:pt idx="53">
                  <c:v>12/6/2020 17:32</c:v>
                </c:pt>
                <c:pt idx="54">
                  <c:v>12/12/2020 19:12</c:v>
                </c:pt>
                <c:pt idx="55">
                  <c:v>12/17/2020 15:16</c:v>
                </c:pt>
                <c:pt idx="56">
                  <c:v>12/20/2020 20:23</c:v>
                </c:pt>
                <c:pt idx="57">
                  <c:v>12/26/2020 19:26</c:v>
                </c:pt>
                <c:pt idx="58">
                  <c:v>12/27/2020 14:42</c:v>
                </c:pt>
                <c:pt idx="59">
                  <c:v>1/3/2021 14:59</c:v>
                </c:pt>
                <c:pt idx="60">
                  <c:v>1/5/2021 17:47</c:v>
                </c:pt>
                <c:pt idx="61">
                  <c:v>1/5/2021 23:15</c:v>
                </c:pt>
                <c:pt idx="62">
                  <c:v>1/6/2021 2:29</c:v>
                </c:pt>
                <c:pt idx="63">
                  <c:v>1/6/2021 18:28</c:v>
                </c:pt>
                <c:pt idx="64">
                  <c:v>1/7/2021 20:13</c:v>
                </c:pt>
                <c:pt idx="65">
                  <c:v>1/8/2021 2:57</c:v>
                </c:pt>
                <c:pt idx="66">
                  <c:v>1/8/2021 12:05</c:v>
                </c:pt>
                <c:pt idx="67">
                  <c:v>1/9/2021 11:20</c:v>
                </c:pt>
                <c:pt idx="68">
                  <c:v>1/17/2021 16:40</c:v>
                </c:pt>
                <c:pt idx="69">
                  <c:v>1/24/2021 11:50</c:v>
                </c:pt>
                <c:pt idx="70">
                  <c:v>1/31/2021 17:53</c:v>
                </c:pt>
                <c:pt idx="71">
                  <c:v>2/7/2021 17:24</c:v>
                </c:pt>
                <c:pt idx="72">
                  <c:v>2/13/2021 21:30</c:v>
                </c:pt>
                <c:pt idx="73">
                  <c:v>2/21/2021 16:04</c:v>
                </c:pt>
                <c:pt idx="74">
                  <c:v>2/27/2021 12:00</c:v>
                </c:pt>
                <c:pt idx="75">
                  <c:v>2/28/2021 20:23</c:v>
                </c:pt>
                <c:pt idx="76">
                  <c:v>3/6/2021 16:54</c:v>
                </c:pt>
                <c:pt idx="77">
                  <c:v>3/6/2021 21:38</c:v>
                </c:pt>
                <c:pt idx="78">
                  <c:v>3/7/2021 0:25</c:v>
                </c:pt>
                <c:pt idx="79">
                  <c:v>3/7/2021 7:29</c:v>
                </c:pt>
                <c:pt idx="80">
                  <c:v>3/11/2021 15:45</c:v>
                </c:pt>
                <c:pt idx="81">
                  <c:v>3/11/2021 20:02</c:v>
                </c:pt>
                <c:pt idx="82">
                  <c:v>3/12/2021 4:10</c:v>
                </c:pt>
                <c:pt idx="83">
                  <c:v>3/12/2021 10:32</c:v>
                </c:pt>
                <c:pt idx="84">
                  <c:v>3/12/2021 13:52</c:v>
                </c:pt>
                <c:pt idx="85">
                  <c:v>3/12/2021 15:54</c:v>
                </c:pt>
                <c:pt idx="86">
                  <c:v>3/14/2021 19:53</c:v>
                </c:pt>
                <c:pt idx="87">
                  <c:v>3/20/2021 18:30</c:v>
                </c:pt>
                <c:pt idx="88">
                  <c:v>3/27/2021 10:11</c:v>
                </c:pt>
                <c:pt idx="89">
                  <c:v>4/2/2021 18:03</c:v>
                </c:pt>
                <c:pt idx="90">
                  <c:v>4/4/2021 16:38</c:v>
                </c:pt>
                <c:pt idx="91">
                  <c:v>4/8/2021 20:14</c:v>
                </c:pt>
                <c:pt idx="92">
                  <c:v>4/9/2021 13:05</c:v>
                </c:pt>
                <c:pt idx="93">
                  <c:v>4/9/2021 18:44</c:v>
                </c:pt>
                <c:pt idx="94">
                  <c:v>4/9/2021 11:29</c:v>
                </c:pt>
                <c:pt idx="95">
                  <c:v>4/15/2021 18:00</c:v>
                </c:pt>
                <c:pt idx="96">
                  <c:v>4/16/2021 2:05</c:v>
                </c:pt>
                <c:pt idx="97">
                  <c:v>4/16/2021 12:01</c:v>
                </c:pt>
                <c:pt idx="98">
                  <c:v>4/17/2021 5:56</c:v>
                </c:pt>
                <c:pt idx="99">
                  <c:v>4/21/2021 16:01</c:v>
                </c:pt>
                <c:pt idx="100">
                  <c:v>4/24/2021 10:12</c:v>
                </c:pt>
                <c:pt idx="101">
                  <c:v>4/25/2021 7:31</c:v>
                </c:pt>
                <c:pt idx="102">
                  <c:v>4/25/2021 16:31</c:v>
                </c:pt>
                <c:pt idx="103">
                  <c:v>4/30/2021 3:26</c:v>
                </c:pt>
                <c:pt idx="104">
                  <c:v>5/2/2021 14:51</c:v>
                </c:pt>
                <c:pt idx="105">
                  <c:v>5/8/2021 11:33</c:v>
                </c:pt>
                <c:pt idx="106">
                  <c:v>5/9/2021 11:50</c:v>
                </c:pt>
                <c:pt idx="107">
                  <c:v>5/11/2021 17:11</c:v>
                </c:pt>
                <c:pt idx="108">
                  <c:v>5/24/2021 15:18</c:v>
                </c:pt>
                <c:pt idx="109">
                  <c:v>5/26/2021 13:46</c:v>
                </c:pt>
                <c:pt idx="110">
                  <c:v>5/28/2021 23:41</c:v>
                </c:pt>
                <c:pt idx="111">
                  <c:v>5/3/2021 12:40</c:v>
                </c:pt>
                <c:pt idx="112">
                  <c:v>6/1/2021 15:13</c:v>
                </c:pt>
                <c:pt idx="113">
                  <c:v>6/9/2021 17:30</c:v>
                </c:pt>
                <c:pt idx="114">
                  <c:v>6/13/2021 13:38</c:v>
                </c:pt>
                <c:pt idx="115">
                  <c:v>6/17/2021 12:47</c:v>
                </c:pt>
                <c:pt idx="116">
                  <c:v>6/26/2021 17:53</c:v>
                </c:pt>
                <c:pt idx="117">
                  <c:v>6/27/2021 12:36</c:v>
                </c:pt>
                <c:pt idx="118">
                  <c:v>7/3/2021 15:12</c:v>
                </c:pt>
                <c:pt idx="119">
                  <c:v>7/8/2021 20:13</c:v>
                </c:pt>
                <c:pt idx="120">
                  <c:v>7/9/2021 7:09</c:v>
                </c:pt>
                <c:pt idx="121">
                  <c:v>7/9/2021 9:54</c:v>
                </c:pt>
                <c:pt idx="122">
                  <c:v>7/9/2021 14:04</c:v>
                </c:pt>
                <c:pt idx="123">
                  <c:v>7/9/2021 0:00</c:v>
                </c:pt>
                <c:pt idx="124">
                  <c:v>7/15/2021 17:51</c:v>
                </c:pt>
                <c:pt idx="125">
                  <c:v>7/15/2021 22:32</c:v>
                </c:pt>
                <c:pt idx="126">
                  <c:v>7/16/2021 5:05</c:v>
                </c:pt>
                <c:pt idx="127">
                  <c:v>7/16/2021 11:19</c:v>
                </c:pt>
                <c:pt idx="128">
                  <c:v>7/20/2021 15:23</c:v>
                </c:pt>
                <c:pt idx="129">
                  <c:v>7/24/2021 8:22</c:v>
                </c:pt>
                <c:pt idx="130">
                  <c:v>7/25/2021 11:24</c:v>
                </c:pt>
                <c:pt idx="131">
                  <c:v>8/1/2021 12:40</c:v>
                </c:pt>
                <c:pt idx="132">
                  <c:v>8/6/2021 13:00</c:v>
                </c:pt>
                <c:pt idx="133">
                  <c:v>8/7/2021 12:56</c:v>
                </c:pt>
                <c:pt idx="134">
                  <c:v>8/8/2021 11:34</c:v>
                </c:pt>
                <c:pt idx="135">
                  <c:v>8/9/2021 9:33</c:v>
                </c:pt>
                <c:pt idx="136">
                  <c:v>8/11/2021 13:22</c:v>
                </c:pt>
                <c:pt idx="137">
                  <c:v>8/21/2021 12:28</c:v>
                </c:pt>
                <c:pt idx="138">
                  <c:v>8/21/2021 16:59</c:v>
                </c:pt>
                <c:pt idx="139">
                  <c:v>8/21/2021 20:58</c:v>
                </c:pt>
                <c:pt idx="140">
                  <c:v>8/22/2021 1:48</c:v>
                </c:pt>
                <c:pt idx="141">
                  <c:v>8/22/2021 16:42</c:v>
                </c:pt>
                <c:pt idx="142">
                  <c:v>9/4/2021 9:33</c:v>
                </c:pt>
                <c:pt idx="143">
                  <c:v>9/4/2021 22:52</c:v>
                </c:pt>
                <c:pt idx="144">
                  <c:v>9/6/2021 6:58</c:v>
                </c:pt>
                <c:pt idx="145">
                  <c:v>9/6/2021 12:02</c:v>
                </c:pt>
                <c:pt idx="146">
                  <c:v>9/6/2021 18:01</c:v>
                </c:pt>
                <c:pt idx="147">
                  <c:v>9/6/2021 20:42</c:v>
                </c:pt>
                <c:pt idx="148">
                  <c:v>9/10/2021 15:28</c:v>
                </c:pt>
                <c:pt idx="149">
                  <c:v>9/17/2021 15:06</c:v>
                </c:pt>
                <c:pt idx="150">
                  <c:v>9/18/2021 4:31</c:v>
                </c:pt>
                <c:pt idx="151">
                  <c:v>9/19/2021 13:48</c:v>
                </c:pt>
                <c:pt idx="152">
                  <c:v>9/22/2021 14:14</c:v>
                </c:pt>
                <c:pt idx="153">
                  <c:v>9/24/2021 1:25</c:v>
                </c:pt>
                <c:pt idx="154">
                  <c:v>9/24/2021 12:45</c:v>
                </c:pt>
                <c:pt idx="155">
                  <c:v>9/25/2021 8:52</c:v>
                </c:pt>
                <c:pt idx="156">
                  <c:v>10/2/2021 13:10</c:v>
                </c:pt>
                <c:pt idx="157">
                  <c:v>10/1/2021 18:55</c:v>
                </c:pt>
                <c:pt idx="158">
                  <c:v>10/1/2021 22:43</c:v>
                </c:pt>
                <c:pt idx="159">
                  <c:v>10/7/2021 18:10</c:v>
                </c:pt>
                <c:pt idx="160">
                  <c:v>10/7/2021 23:51</c:v>
                </c:pt>
                <c:pt idx="161">
                  <c:v>10/8/2021 8:09</c:v>
                </c:pt>
                <c:pt idx="162">
                  <c:v>10/8/2021 13:19</c:v>
                </c:pt>
                <c:pt idx="163">
                  <c:v>10/12/2021 18:31</c:v>
                </c:pt>
                <c:pt idx="164">
                  <c:v>10/15/2021 19:02</c:v>
                </c:pt>
                <c:pt idx="165">
                  <c:v>10/17/2021 14:41</c:v>
                </c:pt>
                <c:pt idx="166">
                  <c:v>10/19/2021 12:22</c:v>
                </c:pt>
                <c:pt idx="167">
                  <c:v>10/23/2021 22:19</c:v>
                </c:pt>
                <c:pt idx="168">
                  <c:v>10/25/2021 19:06</c:v>
                </c:pt>
                <c:pt idx="169">
                  <c:v>10/28/2021 13:02</c:v>
                </c:pt>
                <c:pt idx="170">
                  <c:v>11/16/2021 13:46</c:v>
                </c:pt>
                <c:pt idx="171">
                  <c:v>11/7/2021 10:22</c:v>
                </c:pt>
                <c:pt idx="172">
                  <c:v>11/28/2021 16:16</c:v>
                </c:pt>
                <c:pt idx="173">
                  <c:v>12/3/2021 23:02</c:v>
                </c:pt>
                <c:pt idx="174">
                  <c:v>12/11/2021 14:19</c:v>
                </c:pt>
                <c:pt idx="175">
                  <c:v>12/20/2021 18:39</c:v>
                </c:pt>
                <c:pt idx="176">
                  <c:v>1/6/2022 10:02</c:v>
                </c:pt>
                <c:pt idx="177">
                  <c:v>1/19/2022 21:00</c:v>
                </c:pt>
                <c:pt idx="178">
                  <c:v>1/25/2022 13:39</c:v>
                </c:pt>
                <c:pt idx="179">
                  <c:v>1/29/2022 16:39</c:v>
                </c:pt>
                <c:pt idx="180">
                  <c:v>2/2/2022 13:56</c:v>
                </c:pt>
                <c:pt idx="181">
                  <c:v>2/10/2022 16:37</c:v>
                </c:pt>
                <c:pt idx="182">
                  <c:v>2/17/2022 6:14</c:v>
                </c:pt>
                <c:pt idx="183">
                  <c:v>2/17/2022 16:44</c:v>
                </c:pt>
                <c:pt idx="184">
                  <c:v>2/19/2022 15:40</c:v>
                </c:pt>
                <c:pt idx="185">
                  <c:v>2/24/2022 19:19</c:v>
                </c:pt>
                <c:pt idx="186">
                  <c:v>3/26/2022 15:22</c:v>
                </c:pt>
                <c:pt idx="187">
                  <c:v>4/24/2022 0:00</c:v>
                </c:pt>
                <c:pt idx="188">
                  <c:v>5/1/2022 0:00</c:v>
                </c:pt>
                <c:pt idx="189">
                  <c:v>5/1/2022 0:00</c:v>
                </c:pt>
                <c:pt idx="190">
                  <c:v>5/2/2022 0:00</c:v>
                </c:pt>
                <c:pt idx="191">
                  <c:v>5/2/2022 0:00</c:v>
                </c:pt>
                <c:pt idx="192">
                  <c:v>5/2/2022 0:00</c:v>
                </c:pt>
                <c:pt idx="193">
                  <c:v>5/3/2022 0:00</c:v>
                </c:pt>
                <c:pt idx="194">
                  <c:v>5/4/2022 0:00</c:v>
                </c:pt>
                <c:pt idx="195">
                  <c:v>5/4/2022 0:00</c:v>
                </c:pt>
                <c:pt idx="196">
                  <c:v>5/21/2022 19:09</c:v>
                </c:pt>
                <c:pt idx="197">
                  <c:v>5/27/2022 15:22</c:v>
                </c:pt>
                <c:pt idx="198">
                  <c:v>5/28/2022 9:33</c:v>
                </c:pt>
                <c:pt idx="199">
                  <c:v>6/16/2022 17:37</c:v>
                </c:pt>
                <c:pt idx="200">
                  <c:v>6/30/2022 17:15</c:v>
                </c:pt>
                <c:pt idx="201">
                  <c:v>7/2/2022 9:31</c:v>
                </c:pt>
                <c:pt idx="202">
                  <c:v>7/14/2022 13:34</c:v>
                </c:pt>
                <c:pt idx="203">
                  <c:v>7/26/2022 16:55</c:v>
                </c:pt>
                <c:pt idx="204">
                  <c:v>8/7/2022 19:39</c:v>
                </c:pt>
                <c:pt idx="205">
                  <c:v>8/21/2022 11:11</c:v>
                </c:pt>
                <c:pt idx="206">
                  <c:v>8/27/2022 12:39</c:v>
                </c:pt>
                <c:pt idx="207">
                  <c:v>9/1/2022 16:01</c:v>
                </c:pt>
                <c:pt idx="208">
                  <c:v>9/3/2022 16:21</c:v>
                </c:pt>
                <c:pt idx="209">
                  <c:v>10/22/2022 16:53</c:v>
                </c:pt>
                <c:pt idx="210">
                  <c:v>11/23/2022 19:30</c:v>
                </c:pt>
                <c:pt idx="211">
                  <c:v>12/11/2022 14:28</c:v>
                </c:pt>
                <c:pt idx="212">
                  <c:v>12/16/2022 23:28</c:v>
                </c:pt>
                <c:pt idx="213">
                  <c:v>12/17/2022 1:59</c:v>
                </c:pt>
                <c:pt idx="214">
                  <c:v>12/17/2022 6:29</c:v>
                </c:pt>
                <c:pt idx="215">
                  <c:v>12/17/2022 10:40</c:v>
                </c:pt>
                <c:pt idx="216">
                  <c:v>12/17/2022 13:27</c:v>
                </c:pt>
                <c:pt idx="217">
                  <c:v>12/17/2022 16:04</c:v>
                </c:pt>
                <c:pt idx="218">
                  <c:v>12/17/2022 20:53</c:v>
                </c:pt>
                <c:pt idx="219">
                  <c:v>12/18/2022 2:22</c:v>
                </c:pt>
                <c:pt idx="220">
                  <c:v>12/20/2022 6:51</c:v>
                </c:pt>
                <c:pt idx="221">
                  <c:v>12/25/2022 11:00</c:v>
                </c:pt>
                <c:pt idx="222">
                  <c:v>12/29/2022 13:28</c:v>
                </c:pt>
                <c:pt idx="223">
                  <c:v>12/29/2022 19:17</c:v>
                </c:pt>
                <c:pt idx="224">
                  <c:v>12/30/2022 18:08</c:v>
                </c:pt>
                <c:pt idx="225">
                  <c:v>12/31/2022 11:52</c:v>
                </c:pt>
                <c:pt idx="226">
                  <c:v>1/1/2023 22:58</c:v>
                </c:pt>
                <c:pt idx="227">
                  <c:v>1/5/2023 10:24</c:v>
                </c:pt>
                <c:pt idx="228">
                  <c:v>1/13/2023 11:28</c:v>
                </c:pt>
                <c:pt idx="229">
                  <c:v>1/29/2023 21:43</c:v>
                </c:pt>
                <c:pt idx="230">
                  <c:v>2/6/2023 13:21</c:v>
                </c:pt>
                <c:pt idx="231">
                  <c:v>2/8/2023 9:46</c:v>
                </c:pt>
                <c:pt idx="232">
                  <c:v>2/9/2023 11:33</c:v>
                </c:pt>
                <c:pt idx="233">
                  <c:v>2/10/2023 8:26</c:v>
                </c:pt>
                <c:pt idx="234">
                  <c:v>2/10/2023 16:37</c:v>
                </c:pt>
                <c:pt idx="235">
                  <c:v>2/13/2023 20:17</c:v>
                </c:pt>
                <c:pt idx="236">
                  <c:v>2/18/2023 21:06</c:v>
                </c:pt>
                <c:pt idx="237">
                  <c:v>2/22/2023 20:30</c:v>
                </c:pt>
                <c:pt idx="238">
                  <c:v>2/27/2023 9:11</c:v>
                </c:pt>
                <c:pt idx="239">
                  <c:v>3/5/2023 11:23</c:v>
                </c:pt>
                <c:pt idx="240">
                  <c:v>3/6/2023 12:35</c:v>
                </c:pt>
                <c:pt idx="241">
                  <c:v>3/10/2023 20:17</c:v>
                </c:pt>
                <c:pt idx="242">
                  <c:v>3/13/2023 8:50</c:v>
                </c:pt>
                <c:pt idx="243">
                  <c:v>3/21/2023 15:56</c:v>
                </c:pt>
                <c:pt idx="247">
                  <c:v>---Insert New Row---Insert New Row---Insert New Row---Insert New Row---Insert New Row---Insert New Row---Insert New Row---</c:v>
                </c:pt>
              </c:strCache>
            </c:strRef>
          </c:cat>
          <c:val>
            <c:numRef>
              <c:f>'Fuel Consumption'!$J$2:$J$249</c:f>
              <c:numCache>
                <c:formatCode>General</c:formatCode>
                <c:ptCount val="248"/>
                <c:pt idx="0">
                  <c:v>2.0990000000000002</c:v>
                </c:pt>
                <c:pt idx="1">
                  <c:v>2.2389999999999999</c:v>
                </c:pt>
                <c:pt idx="2">
                  <c:v>2.1989999999999998</c:v>
                </c:pt>
                <c:pt idx="3">
                  <c:v>2.1989999999999998</c:v>
                </c:pt>
                <c:pt idx="4">
                  <c:v>2.1589999999999998</c:v>
                </c:pt>
                <c:pt idx="5">
                  <c:v>2.1589999999999998</c:v>
                </c:pt>
                <c:pt idx="6">
                  <c:v>2.1989999999999998</c:v>
                </c:pt>
                <c:pt idx="7">
                  <c:v>2.0590000000000002</c:v>
                </c:pt>
                <c:pt idx="8">
                  <c:v>2.0990000000000002</c:v>
                </c:pt>
                <c:pt idx="9">
                  <c:v>2.069</c:v>
                </c:pt>
                <c:pt idx="10">
                  <c:v>1.9590000000000001</c:v>
                </c:pt>
                <c:pt idx="11">
                  <c:v>1.9390000000000001</c:v>
                </c:pt>
                <c:pt idx="12">
                  <c:v>1.9990000000000001</c:v>
                </c:pt>
                <c:pt idx="13">
                  <c:v>2.0990000000000002</c:v>
                </c:pt>
                <c:pt idx="14">
                  <c:v>2.089</c:v>
                </c:pt>
                <c:pt idx="15">
                  <c:v>2.0289999999999999</c:v>
                </c:pt>
                <c:pt idx="16">
                  <c:v>1.9990000000000001</c:v>
                </c:pt>
                <c:pt idx="17">
                  <c:v>1.9490000000000001</c:v>
                </c:pt>
                <c:pt idx="18">
                  <c:v>1.919</c:v>
                </c:pt>
                <c:pt idx="19">
                  <c:v>1.7889999999999999</c:v>
                </c:pt>
                <c:pt idx="20">
                  <c:v>1.6990000000000001</c:v>
                </c:pt>
                <c:pt idx="21">
                  <c:v>1.5589999999999999</c:v>
                </c:pt>
                <c:pt idx="22">
                  <c:v>1.5189999999999999</c:v>
                </c:pt>
                <c:pt idx="23">
                  <c:v>1.4590000000000001</c:v>
                </c:pt>
                <c:pt idx="24">
                  <c:v>1.4590000000000001</c:v>
                </c:pt>
                <c:pt idx="25">
                  <c:v>1.6990000000000001</c:v>
                </c:pt>
                <c:pt idx="26">
                  <c:v>1.6990000000000001</c:v>
                </c:pt>
                <c:pt idx="27">
                  <c:v>1.5589999999999999</c:v>
                </c:pt>
                <c:pt idx="28">
                  <c:v>1.7989999999999999</c:v>
                </c:pt>
                <c:pt idx="29">
                  <c:v>1.7989999999999999</c:v>
                </c:pt>
                <c:pt idx="30">
                  <c:v>1.819</c:v>
                </c:pt>
                <c:pt idx="31">
                  <c:v>1.6990000000000001</c:v>
                </c:pt>
                <c:pt idx="32">
                  <c:v>1.7589999999999999</c:v>
                </c:pt>
                <c:pt idx="33">
                  <c:v>1.6990000000000001</c:v>
                </c:pt>
                <c:pt idx="34">
                  <c:v>1.6990000000000001</c:v>
                </c:pt>
                <c:pt idx="35">
                  <c:v>1.629</c:v>
                </c:pt>
                <c:pt idx="36">
                  <c:v>1.899</c:v>
                </c:pt>
                <c:pt idx="37">
                  <c:v>1.6890000000000001</c:v>
                </c:pt>
                <c:pt idx="38">
                  <c:v>1.7589999999999999</c:v>
                </c:pt>
                <c:pt idx="39">
                  <c:v>1.839</c:v>
                </c:pt>
                <c:pt idx="40">
                  <c:v>1.649</c:v>
                </c:pt>
                <c:pt idx="41">
                  <c:v>1.7589999999999999</c:v>
                </c:pt>
                <c:pt idx="42">
                  <c:v>1.7989999999999999</c:v>
                </c:pt>
                <c:pt idx="43">
                  <c:v>1.6990000000000001</c:v>
                </c:pt>
                <c:pt idx="44">
                  <c:v>1.6990000000000001</c:v>
                </c:pt>
                <c:pt idx="45">
                  <c:v>1.579</c:v>
                </c:pt>
                <c:pt idx="46">
                  <c:v>1.5589999999999999</c:v>
                </c:pt>
                <c:pt idx="47">
                  <c:v>1.7989999999999999</c:v>
                </c:pt>
                <c:pt idx="48">
                  <c:v>1.599</c:v>
                </c:pt>
                <c:pt idx="49">
                  <c:v>1.5489999999999999</c:v>
                </c:pt>
                <c:pt idx="50">
                  <c:v>1.6990000000000001</c:v>
                </c:pt>
                <c:pt idx="51">
                  <c:v>1.5489999999999999</c:v>
                </c:pt>
                <c:pt idx="52">
                  <c:v>1.7989999999999999</c:v>
                </c:pt>
                <c:pt idx="53">
                  <c:v>1.7390000000000001</c:v>
                </c:pt>
                <c:pt idx="54">
                  <c:v>1.589</c:v>
                </c:pt>
                <c:pt idx="55">
                  <c:v>1.7989999999999999</c:v>
                </c:pt>
                <c:pt idx="56">
                  <c:v>1.7989999999999999</c:v>
                </c:pt>
                <c:pt idx="57">
                  <c:v>1.869</c:v>
                </c:pt>
                <c:pt idx="58">
                  <c:v>1.7490000000000001</c:v>
                </c:pt>
                <c:pt idx="59">
                  <c:v>1.7390000000000001</c:v>
                </c:pt>
                <c:pt idx="60">
                  <c:v>1.9990000000000001</c:v>
                </c:pt>
                <c:pt idx="61">
                  <c:v>2.0590000000000002</c:v>
                </c:pt>
                <c:pt idx="62">
                  <c:v>2.1989999999999998</c:v>
                </c:pt>
                <c:pt idx="63">
                  <c:v>2.0590000000000002</c:v>
                </c:pt>
                <c:pt idx="64">
                  <c:v>2.1890000000000001</c:v>
                </c:pt>
                <c:pt idx="65">
                  <c:v>2.0990000000000002</c:v>
                </c:pt>
                <c:pt idx="66">
                  <c:v>1.9590000000000001</c:v>
                </c:pt>
                <c:pt idx="67">
                  <c:v>1.899</c:v>
                </c:pt>
                <c:pt idx="68">
                  <c:v>1.9590000000000001</c:v>
                </c:pt>
                <c:pt idx="69">
                  <c:v>1.9390000000000001</c:v>
                </c:pt>
                <c:pt idx="70">
                  <c:v>1.9990000000000001</c:v>
                </c:pt>
                <c:pt idx="71">
                  <c:v>1.9990000000000001</c:v>
                </c:pt>
                <c:pt idx="72">
                  <c:v>1.9590000000000001</c:v>
                </c:pt>
                <c:pt idx="73">
                  <c:v>1.9590000000000001</c:v>
                </c:pt>
                <c:pt idx="74">
                  <c:v>2.2989999999999999</c:v>
                </c:pt>
                <c:pt idx="75">
                  <c:v>2.3490000000000002</c:v>
                </c:pt>
                <c:pt idx="76">
                  <c:v>2.399</c:v>
                </c:pt>
                <c:pt idx="77">
                  <c:v>2.7989999999999999</c:v>
                </c:pt>
                <c:pt idx="78">
                  <c:v>2.7589999999999999</c:v>
                </c:pt>
                <c:pt idx="79">
                  <c:v>2.9990000000000001</c:v>
                </c:pt>
                <c:pt idx="80">
                  <c:v>2.9790000000000001</c:v>
                </c:pt>
                <c:pt idx="81">
                  <c:v>2.9990000000000001</c:v>
                </c:pt>
                <c:pt idx="82">
                  <c:v>2.6589999999999998</c:v>
                </c:pt>
                <c:pt idx="83">
                  <c:v>2.4990000000000001</c:v>
                </c:pt>
                <c:pt idx="84">
                  <c:v>2.6190000000000002</c:v>
                </c:pt>
                <c:pt idx="85">
                  <c:v>2.4990000000000001</c:v>
                </c:pt>
                <c:pt idx="86">
                  <c:v>2.5489999999999999</c:v>
                </c:pt>
                <c:pt idx="87">
                  <c:v>2.4590000000000001</c:v>
                </c:pt>
                <c:pt idx="88">
                  <c:v>2.4390000000000001</c:v>
                </c:pt>
                <c:pt idx="89">
                  <c:v>2.379</c:v>
                </c:pt>
                <c:pt idx="90">
                  <c:v>2.339</c:v>
                </c:pt>
                <c:pt idx="91">
                  <c:v>2.3490000000000002</c:v>
                </c:pt>
                <c:pt idx="92">
                  <c:v>2.7589999999999999</c:v>
                </c:pt>
                <c:pt idx="93">
                  <c:v>2.819</c:v>
                </c:pt>
                <c:pt idx="94">
                  <c:v>2.899</c:v>
                </c:pt>
                <c:pt idx="95">
                  <c:v>2.9590000000000001</c:v>
                </c:pt>
                <c:pt idx="96">
                  <c:v>2.9990000000000001</c:v>
                </c:pt>
                <c:pt idx="97">
                  <c:v>2.649</c:v>
                </c:pt>
                <c:pt idx="98">
                  <c:v>2.4790000000000001</c:v>
                </c:pt>
                <c:pt idx="99">
                  <c:v>2.5489999999999999</c:v>
                </c:pt>
                <c:pt idx="100">
                  <c:v>2.2989999999999999</c:v>
                </c:pt>
                <c:pt idx="101">
                  <c:v>2.2989999999999999</c:v>
                </c:pt>
                <c:pt idx="102">
                  <c:v>2.5990000000000002</c:v>
                </c:pt>
                <c:pt idx="103">
                  <c:v>2.649</c:v>
                </c:pt>
                <c:pt idx="104">
                  <c:v>2.4590000000000001</c:v>
                </c:pt>
                <c:pt idx="105">
                  <c:v>2.5990000000000002</c:v>
                </c:pt>
                <c:pt idx="106">
                  <c:v>2.5990000000000002</c:v>
                </c:pt>
                <c:pt idx="107">
                  <c:v>2.5489999999999999</c:v>
                </c:pt>
                <c:pt idx="108">
                  <c:v>2.5390000000000001</c:v>
                </c:pt>
                <c:pt idx="109">
                  <c:v>2.5990000000000002</c:v>
                </c:pt>
                <c:pt idx="110">
                  <c:v>2.649</c:v>
                </c:pt>
                <c:pt idx="111">
                  <c:v>2.5590000000000002</c:v>
                </c:pt>
                <c:pt idx="112">
                  <c:v>2.5390000000000001</c:v>
                </c:pt>
                <c:pt idx="113">
                  <c:v>2.5390000000000001</c:v>
                </c:pt>
                <c:pt idx="114">
                  <c:v>2.9990000000000001</c:v>
                </c:pt>
                <c:pt idx="115">
                  <c:v>2.5790000000000002</c:v>
                </c:pt>
                <c:pt idx="116">
                  <c:v>2.859</c:v>
                </c:pt>
                <c:pt idx="117">
                  <c:v>2.649</c:v>
                </c:pt>
                <c:pt idx="118">
                  <c:v>2.899</c:v>
                </c:pt>
                <c:pt idx="119">
                  <c:v>2.649</c:v>
                </c:pt>
                <c:pt idx="120">
                  <c:v>2.6890000000000001</c:v>
                </c:pt>
                <c:pt idx="121">
                  <c:v>3.069</c:v>
                </c:pt>
                <c:pt idx="122">
                  <c:v>3.1989999999999998</c:v>
                </c:pt>
                <c:pt idx="123">
                  <c:v>3.0990000000000002</c:v>
                </c:pt>
                <c:pt idx="124">
                  <c:v>2.9790000000000001</c:v>
                </c:pt>
                <c:pt idx="125">
                  <c:v>3.129</c:v>
                </c:pt>
                <c:pt idx="126">
                  <c:v>3.1589999999999998</c:v>
                </c:pt>
                <c:pt idx="127">
                  <c:v>2.7989999999999999</c:v>
                </c:pt>
                <c:pt idx="128">
                  <c:v>2.7290000000000001</c:v>
                </c:pt>
                <c:pt idx="129">
                  <c:v>2.7589999999999999</c:v>
                </c:pt>
                <c:pt idx="130">
                  <c:v>2.7290000000000001</c:v>
                </c:pt>
                <c:pt idx="131">
                  <c:v>2.6989999999999998</c:v>
                </c:pt>
                <c:pt idx="132">
                  <c:v>2.7189999999999999</c:v>
                </c:pt>
                <c:pt idx="133">
                  <c:v>2.6989999999999998</c:v>
                </c:pt>
                <c:pt idx="134">
                  <c:v>2.6890000000000001</c:v>
                </c:pt>
                <c:pt idx="135">
                  <c:v>2.6989999999999998</c:v>
                </c:pt>
                <c:pt idx="136">
                  <c:v>2.6989999999999998</c:v>
                </c:pt>
                <c:pt idx="137">
                  <c:v>2.6190000000000002</c:v>
                </c:pt>
                <c:pt idx="138">
                  <c:v>2.9590000000000001</c:v>
                </c:pt>
                <c:pt idx="139">
                  <c:v>3.1589999999999998</c:v>
                </c:pt>
                <c:pt idx="140">
                  <c:v>3.0489999999999999</c:v>
                </c:pt>
                <c:pt idx="141">
                  <c:v>2.9790000000000001</c:v>
                </c:pt>
                <c:pt idx="142">
                  <c:v>2.9689999999999999</c:v>
                </c:pt>
                <c:pt idx="143">
                  <c:v>2.9390000000000001</c:v>
                </c:pt>
                <c:pt idx="144">
                  <c:v>2.9990000000000001</c:v>
                </c:pt>
                <c:pt idx="145">
                  <c:v>3.0990000000000002</c:v>
                </c:pt>
                <c:pt idx="146">
                  <c:v>2.9590000000000001</c:v>
                </c:pt>
                <c:pt idx="147">
                  <c:v>2.7589999999999999</c:v>
                </c:pt>
                <c:pt idx="148">
                  <c:v>2.6190000000000002</c:v>
                </c:pt>
                <c:pt idx="149">
                  <c:v>2.7989999999999999</c:v>
                </c:pt>
                <c:pt idx="150">
                  <c:v>2.6789999999999998</c:v>
                </c:pt>
                <c:pt idx="151">
                  <c:v>2.6890000000000001</c:v>
                </c:pt>
                <c:pt idx="152">
                  <c:v>2.5990000000000002</c:v>
                </c:pt>
                <c:pt idx="153">
                  <c:v>2.569</c:v>
                </c:pt>
                <c:pt idx="154">
                  <c:v>2.7789999999999999</c:v>
                </c:pt>
                <c:pt idx="155">
                  <c:v>2.5990000000000002</c:v>
                </c:pt>
                <c:pt idx="156">
                  <c:v>2.669</c:v>
                </c:pt>
                <c:pt idx="157">
                  <c:v>3.0390000000000001</c:v>
                </c:pt>
                <c:pt idx="158">
                  <c:v>3.2189999999999999</c:v>
                </c:pt>
                <c:pt idx="159">
                  <c:v>2.9990000000000001</c:v>
                </c:pt>
                <c:pt idx="160">
                  <c:v>3.1989999999999998</c:v>
                </c:pt>
                <c:pt idx="161">
                  <c:v>3.0990000000000002</c:v>
                </c:pt>
                <c:pt idx="162">
                  <c:v>2.859</c:v>
                </c:pt>
                <c:pt idx="163">
                  <c:v>2.669</c:v>
                </c:pt>
                <c:pt idx="164">
                  <c:v>2.8889999999999998</c:v>
                </c:pt>
                <c:pt idx="165">
                  <c:v>2.859</c:v>
                </c:pt>
                <c:pt idx="166">
                  <c:v>2.859</c:v>
                </c:pt>
                <c:pt idx="167">
                  <c:v>3.0489999999999999</c:v>
                </c:pt>
                <c:pt idx="168">
                  <c:v>2.859</c:v>
                </c:pt>
                <c:pt idx="169">
                  <c:v>2.899</c:v>
                </c:pt>
                <c:pt idx="170">
                  <c:v>3.0990000000000002</c:v>
                </c:pt>
                <c:pt idx="171">
                  <c:v>2.8690000000000002</c:v>
                </c:pt>
                <c:pt idx="172">
                  <c:v>2.7989999999999999</c:v>
                </c:pt>
                <c:pt idx="173">
                  <c:v>2.859</c:v>
                </c:pt>
                <c:pt idx="174">
                  <c:v>2.6989999999999998</c:v>
                </c:pt>
                <c:pt idx="175">
                  <c:v>2.629</c:v>
                </c:pt>
                <c:pt idx="176">
                  <c:v>2.5790000000000002</c:v>
                </c:pt>
                <c:pt idx="177">
                  <c:v>2.859</c:v>
                </c:pt>
                <c:pt idx="178">
                  <c:v>3.0990000000000002</c:v>
                </c:pt>
                <c:pt idx="179">
                  <c:v>2.7490000000000001</c:v>
                </c:pt>
                <c:pt idx="180">
                  <c:v>2.7490000000000001</c:v>
                </c:pt>
                <c:pt idx="181">
                  <c:v>2.9990000000000001</c:v>
                </c:pt>
                <c:pt idx="182">
                  <c:v>3.1589999999999998</c:v>
                </c:pt>
                <c:pt idx="183">
                  <c:v>3.069</c:v>
                </c:pt>
                <c:pt idx="184">
                  <c:v>3.1589999999999998</c:v>
                </c:pt>
                <c:pt idx="185">
                  <c:v>3.2989999999999999</c:v>
                </c:pt>
                <c:pt idx="186">
                  <c:v>3.9990000000000001</c:v>
                </c:pt>
                <c:pt idx="187" formatCode="_(&quot;$&quot;* #,##0.000_);_(&quot;$&quot;* \(#,##0.000\);_(&quot;$&quot;* &quot;-&quot;??_);_(@_)">
                  <c:v>3.7994565217391307</c:v>
                </c:pt>
                <c:pt idx="188" formatCode="_(&quot;$&quot;* #,##0.000_);_(&quot;$&quot;* \(#,##0.000\);_(&quot;$&quot;* &quot;-&quot;??_);_(@_)">
                  <c:v>3.6971799661951787</c:v>
                </c:pt>
                <c:pt idx="189" formatCode="_(&quot;$&quot;* #,##0.000_);_(&quot;$&quot;* \(#,##0.000\);_(&quot;$&quot;* &quot;-&quot;??_);_(@_)">
                  <c:v>3.9507408890668803</c:v>
                </c:pt>
                <c:pt idx="190" formatCode="_(&quot;$&quot;* #,##0.000_);_(&quot;$&quot;* \(#,##0.000\);_(&quot;$&quot;* &quot;-&quot;??_);_(@_)">
                  <c:v>3.9395903551983404</c:v>
                </c:pt>
                <c:pt idx="191" formatCode="_(&quot;$&quot;* #,##0.000_);_(&quot;$&quot;* \(#,##0.000\);_(&quot;$&quot;* &quot;-&quot;??_);_(@_)">
                  <c:v>4.1078267701070414</c:v>
                </c:pt>
                <c:pt idx="192" formatCode="_(&quot;$&quot;* #,##0.000_);_(&quot;$&quot;* \(#,##0.000\);_(&quot;$&quot;* &quot;-&quot;??_);_(@_)">
                  <c:v>4.3792404617146889</c:v>
                </c:pt>
                <c:pt idx="193" formatCode="_(&quot;$&quot;* #,##0.000_);_(&quot;$&quot;* \(#,##0.000\);_(&quot;$&quot;* &quot;-&quot;??_);_(@_)">
                  <c:v>4.2987194877951174</c:v>
                </c:pt>
                <c:pt idx="194" formatCode="_(&quot;$&quot;* #,##0.000_);_(&quot;$&quot;* \(#,##0.000\);_(&quot;$&quot;* &quot;-&quot;??_);_(@_)">
                  <c:v>4.1623905825535763</c:v>
                </c:pt>
                <c:pt idx="195" formatCode="_(&quot;$&quot;* #,##0.000_);_(&quot;$&quot;* \(#,##0.000\);_(&quot;$&quot;* &quot;-&quot;??_);_(@_)">
                  <c:v>4.449690837549185</c:v>
                </c:pt>
                <c:pt idx="196">
                  <c:v>4.8289999999999997</c:v>
                </c:pt>
                <c:pt idx="197">
                  <c:v>4.7889999999999997</c:v>
                </c:pt>
                <c:pt idx="198">
                  <c:v>4.7489999999999997</c:v>
                </c:pt>
                <c:pt idx="199">
                  <c:v>5.7489999999999997</c:v>
                </c:pt>
                <c:pt idx="200">
                  <c:v>5.0590000000000002</c:v>
                </c:pt>
                <c:pt idx="201">
                  <c:v>5.0389999999999997</c:v>
                </c:pt>
                <c:pt idx="202">
                  <c:v>4.8890000000000002</c:v>
                </c:pt>
                <c:pt idx="203">
                  <c:v>4.7290000000000001</c:v>
                </c:pt>
                <c:pt idx="204">
                  <c:v>4.4989999999999997</c:v>
                </c:pt>
                <c:pt idx="205">
                  <c:v>4.3789999999999996</c:v>
                </c:pt>
                <c:pt idx="206">
                  <c:v>4.3890000000000002</c:v>
                </c:pt>
                <c:pt idx="207">
                  <c:v>4.3890000000000002</c:v>
                </c:pt>
                <c:pt idx="208">
                  <c:v>4.2590000000000003</c:v>
                </c:pt>
                <c:pt idx="209">
                  <c:v>4.2889999999999997</c:v>
                </c:pt>
                <c:pt idx="210">
                  <c:v>3.9790000000000001</c:v>
                </c:pt>
                <c:pt idx="211">
                  <c:v>3.4990000000000001</c:v>
                </c:pt>
                <c:pt idx="212">
                  <c:v>3.2589999999999999</c:v>
                </c:pt>
                <c:pt idx="213">
                  <c:v>2.9889999999999999</c:v>
                </c:pt>
                <c:pt idx="214">
                  <c:v>2.9990000000000001</c:v>
                </c:pt>
                <c:pt idx="215">
                  <c:v>2.339</c:v>
                </c:pt>
                <c:pt idx="216">
                  <c:v>2.5990000000000002</c:v>
                </c:pt>
                <c:pt idx="217">
                  <c:v>2.9790000000000001</c:v>
                </c:pt>
                <c:pt idx="218">
                  <c:v>2.9889999999999999</c:v>
                </c:pt>
                <c:pt idx="219">
                  <c:v>2.5489999999999999</c:v>
                </c:pt>
                <c:pt idx="220">
                  <c:v>2.399</c:v>
                </c:pt>
                <c:pt idx="221">
                  <c:v>2.5990000000000002</c:v>
                </c:pt>
                <c:pt idx="222">
                  <c:v>2.7989999999999999</c:v>
                </c:pt>
                <c:pt idx="223">
                  <c:v>2.629</c:v>
                </c:pt>
                <c:pt idx="224">
                  <c:v>3.0489999999999999</c:v>
                </c:pt>
                <c:pt idx="225">
                  <c:v>2.9990000000000001</c:v>
                </c:pt>
                <c:pt idx="226">
                  <c:v>2.6190000000000002</c:v>
                </c:pt>
                <c:pt idx="227">
                  <c:v>2.7690000000000001</c:v>
                </c:pt>
                <c:pt idx="228">
                  <c:v>2.7989999999999999</c:v>
                </c:pt>
                <c:pt idx="229">
                  <c:v>3.0489999999999999</c:v>
                </c:pt>
                <c:pt idx="230">
                  <c:v>2.9390000000000001</c:v>
                </c:pt>
                <c:pt idx="231">
                  <c:v>2.899</c:v>
                </c:pt>
                <c:pt idx="232">
                  <c:v>3.149</c:v>
                </c:pt>
                <c:pt idx="233">
                  <c:v>2.8290000000000002</c:v>
                </c:pt>
                <c:pt idx="234">
                  <c:v>2.7890000000000001</c:v>
                </c:pt>
                <c:pt idx="235">
                  <c:v>2.7890000000000001</c:v>
                </c:pt>
                <c:pt idx="236">
                  <c:v>2.8690000000000002</c:v>
                </c:pt>
                <c:pt idx="237">
                  <c:v>2.8490000000000002</c:v>
                </c:pt>
                <c:pt idx="238">
                  <c:v>2.7290000000000001</c:v>
                </c:pt>
                <c:pt idx="239">
                  <c:v>2.7989999999999999</c:v>
                </c:pt>
                <c:pt idx="240">
                  <c:v>2.7989999999999999</c:v>
                </c:pt>
                <c:pt idx="241">
                  <c:v>3.1190000000000002</c:v>
                </c:pt>
                <c:pt idx="242">
                  <c:v>3.0489999999999999</c:v>
                </c:pt>
                <c:pt idx="243">
                  <c:v>2.7589999999999999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0C5-4834-B368-B5494F2E2C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906584"/>
        <c:axId val="246074976"/>
      </c:lineChart>
      <c:catAx>
        <c:axId val="205906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6074976"/>
        <c:crosses val="autoZero"/>
        <c:auto val="1"/>
        <c:lblAlgn val="ctr"/>
        <c:lblOffset val="100"/>
        <c:noMultiLvlLbl val="1"/>
      </c:catAx>
      <c:valAx>
        <c:axId val="24607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906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539" cy="628436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ntenance%20Pictures\21-09-11%20Front%20Diff%20Drain%20Plug.jpg" TargetMode="External"/><Relationship Id="rId13" Type="http://schemas.openxmlformats.org/officeDocument/2006/relationships/hyperlink" Target="Maintenance%20Pictures\(23-01-20)%20Rear%20Passenger%20Side%20Brake%20Pads.jpeg" TargetMode="External"/><Relationship Id="rId18" Type="http://schemas.openxmlformats.org/officeDocument/2006/relationships/hyperlink" Target="Maintenance%20Pictures\(23-01-21)%20Driver%20Side%20Parking%20Brake%20Shoe.jpeg" TargetMode="External"/><Relationship Id="rId3" Type="http://schemas.openxmlformats.org/officeDocument/2006/relationships/hyperlink" Target="Maintenance%20Pictures\21-09-11%20Air%20Filter.jpg" TargetMode="External"/><Relationship Id="rId21" Type="http://schemas.openxmlformats.org/officeDocument/2006/relationships/vmlDrawing" Target="../drawings/vmlDrawing1.vml"/><Relationship Id="rId7" Type="http://schemas.openxmlformats.org/officeDocument/2006/relationships/hyperlink" Target="Maintenance%20Pictures\21-09-11%20FD%20Brake%20Pad.jpg" TargetMode="External"/><Relationship Id="rId12" Type="http://schemas.openxmlformats.org/officeDocument/2006/relationships/hyperlink" Target="Maintenance%20Pictures\23-01-19%20Leaking%20Coolant.jpg" TargetMode="External"/><Relationship Id="rId17" Type="http://schemas.openxmlformats.org/officeDocument/2006/relationships/hyperlink" Target="Maintenance%20Pictures\(23-01-21)%20Passenger%20Side%20Parking%20Brake%20Shoe.jpeg" TargetMode="External"/><Relationship Id="rId2" Type="http://schemas.openxmlformats.org/officeDocument/2006/relationships/hyperlink" Target="Maintenance%20Pictures\20-07-25%20Air%20Filter%202.JPG" TargetMode="External"/><Relationship Id="rId16" Type="http://schemas.openxmlformats.org/officeDocument/2006/relationships/hyperlink" Target="Maintenance%20Pictures\(23-01-21)%20Front%20Driver%20Side%20Brake%20Pads.jpeg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ntenance%20Pictures\20-07-25%20Exhaust%20Dent%203%20pd.JPG" TargetMode="External"/><Relationship Id="rId6" Type="http://schemas.openxmlformats.org/officeDocument/2006/relationships/hyperlink" Target="Maintenance%20Pictures\21-09-11%20RD%20Brake%20Pad.jpg" TargetMode="External"/><Relationship Id="rId11" Type="http://schemas.openxmlformats.org/officeDocument/2006/relationships/hyperlink" Target="Maintenance%20Pictures\23-01-19%20Air%20Filter.jpg" TargetMode="External"/><Relationship Id="rId5" Type="http://schemas.openxmlformats.org/officeDocument/2006/relationships/hyperlink" Target="Maintenance%20Pictures\21-09-11%20FP%20Brake%20Pad.jpg" TargetMode="External"/><Relationship Id="rId15" Type="http://schemas.openxmlformats.org/officeDocument/2006/relationships/hyperlink" Target="Maintenance%20Pictures\(23-01-21)%20Rear%20Driver%20Side%20Brake%20Pads.jpeg" TargetMode="External"/><Relationship Id="rId10" Type="http://schemas.openxmlformats.org/officeDocument/2006/relationships/hyperlink" Target="Maintenance%20Pictures\21-10-13%20Cabin%20Air%20Filter.jpg" TargetMode="External"/><Relationship Id="rId19" Type="http://schemas.openxmlformats.org/officeDocument/2006/relationships/hyperlink" Target="Maintenance%20Pictures\(23-01-21)%20Cabin%20Air%20Filter.jpeg" TargetMode="External"/><Relationship Id="rId4" Type="http://schemas.openxmlformats.org/officeDocument/2006/relationships/hyperlink" Target="Maintenance%20Pictures\21-09-11%20RP%20Brake%20Pad.jpg" TargetMode="External"/><Relationship Id="rId9" Type="http://schemas.openxmlformats.org/officeDocument/2006/relationships/hyperlink" Target="Maintenance%20Pictures\21-09-11%20Rear%20Diff%20Drain%20Plug.jpg" TargetMode="External"/><Relationship Id="rId14" Type="http://schemas.openxmlformats.org/officeDocument/2006/relationships/hyperlink" Target="Maintenance%20Pictures\(23-01-21)%20Front%20Passenger%20Side%20Brake%20Pads.jpeg" TargetMode="External"/><Relationship Id="rId22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7"/>
  <sheetViews>
    <sheetView zoomScaleNormal="100" zoomScaleSheetLayoutView="100" workbookViewId="0">
      <pane ySplit="1" topLeftCell="A2" activePane="bottomLeft" state="frozen"/>
      <selection activeCell="A3" sqref="A3"/>
      <selection pane="bottomLeft" activeCell="G28" sqref="G28"/>
    </sheetView>
  </sheetViews>
  <sheetFormatPr defaultRowHeight="14.4" x14ac:dyDescent="0.3"/>
  <cols>
    <col min="1" max="1" width="5.88671875" customWidth="1"/>
    <col min="2" max="2" width="14.6640625" customWidth="1"/>
    <col min="3" max="3" width="14.44140625" customWidth="1"/>
    <col min="4" max="5" width="11" customWidth="1"/>
    <col min="6" max="6" width="18.44140625" customWidth="1"/>
    <col min="7" max="7" width="68.33203125" style="33" customWidth="1"/>
    <col min="8" max="8" width="5.88671875" style="78" customWidth="1"/>
    <col min="9" max="9" width="8.88671875" style="78"/>
    <col min="10" max="10" width="9.33203125" style="78" bestFit="1" customWidth="1"/>
    <col min="11" max="11" width="8.6640625" style="100" customWidth="1"/>
    <col min="12" max="13" width="9.6640625" style="100" bestFit="1" customWidth="1"/>
    <col min="14" max="14" width="6.88671875" style="100" customWidth="1"/>
    <col min="15" max="15" width="7.109375" style="100" customWidth="1"/>
    <col min="16" max="16" width="7.88671875" style="100" customWidth="1"/>
  </cols>
  <sheetData>
    <row r="1" spans="1:17" ht="14.4" customHeight="1" thickBot="1" x14ac:dyDescent="0.35">
      <c r="A1" s="44" t="s">
        <v>82</v>
      </c>
      <c r="B1" s="44" t="s">
        <v>48</v>
      </c>
      <c r="C1" s="44" t="s">
        <v>49</v>
      </c>
      <c r="D1" s="44" t="s">
        <v>50</v>
      </c>
      <c r="E1" s="44" t="s">
        <v>51</v>
      </c>
      <c r="F1" s="44" t="s">
        <v>52</v>
      </c>
      <c r="G1" s="45" t="s">
        <v>569</v>
      </c>
      <c r="H1" s="44" t="s">
        <v>82</v>
      </c>
      <c r="I1" s="113">
        <f>'Maintenance Records'!C2</f>
        <v>65820</v>
      </c>
      <c r="J1" s="112">
        <f ca="1">'Maintenance Records'!A2</f>
        <v>45012</v>
      </c>
    </row>
    <row r="2" spans="1:17" x14ac:dyDescent="0.3">
      <c r="A2" s="55" t="s">
        <v>28</v>
      </c>
      <c r="B2" s="104"/>
      <c r="C2" s="104"/>
      <c r="D2" s="104">
        <v>0</v>
      </c>
      <c r="E2" s="55">
        <v>30</v>
      </c>
      <c r="F2" s="105" t="s">
        <v>27</v>
      </c>
      <c r="G2" s="56" t="s">
        <v>0</v>
      </c>
      <c r="H2" s="55" t="s">
        <v>28</v>
      </c>
      <c r="I2" s="42"/>
      <c r="J2" s="109">
        <f>_xlfn.IFNA(((INDEX('Maintenance Records'!$C$5:$C$339,(MATCH('Maintenance Codes'!A2,'Maintenance Records'!$A$5:$A$339,0)))))+'Maintenance Codes'!E2,'Maintenance Records'!$C$339+'Maintenance Codes'!D2)</f>
        <v>45027</v>
      </c>
      <c r="K2" s="111" t="s">
        <v>431</v>
      </c>
      <c r="L2" s="101"/>
      <c r="M2" s="101"/>
      <c r="N2" s="101"/>
      <c r="O2" s="101"/>
      <c r="P2" s="101"/>
    </row>
    <row r="3" spans="1:17" x14ac:dyDescent="0.3">
      <c r="A3" s="35" t="s">
        <v>30</v>
      </c>
      <c r="B3" s="36"/>
      <c r="C3" s="36"/>
      <c r="D3" s="36">
        <v>0</v>
      </c>
      <c r="E3" s="35">
        <v>30</v>
      </c>
      <c r="F3" s="37" t="s">
        <v>27</v>
      </c>
      <c r="G3" s="99" t="s">
        <v>1</v>
      </c>
      <c r="H3" s="35" t="s">
        <v>30</v>
      </c>
      <c r="I3" s="39"/>
      <c r="J3" s="109">
        <f>_xlfn.IFNA(((INDEX('Maintenance Records'!$C$5:$C$339,(MATCH('Maintenance Codes'!A3,'Maintenance Records'!$A$5:$A$339,0)))))+'Maintenance Codes'!E3,'Maintenance Records'!$C$339+'Maintenance Codes'!D3)</f>
        <v>45027</v>
      </c>
      <c r="L3" s="101"/>
      <c r="M3" s="101"/>
      <c r="N3" s="101"/>
      <c r="O3" s="101"/>
      <c r="P3" s="101"/>
    </row>
    <row r="4" spans="1:17" s="1" customFormat="1" ht="28.8" x14ac:dyDescent="0.3">
      <c r="A4" s="35" t="s">
        <v>31</v>
      </c>
      <c r="B4" s="36"/>
      <c r="C4" s="36"/>
      <c r="D4" s="36">
        <v>0</v>
      </c>
      <c r="E4" s="35">
        <v>30</v>
      </c>
      <c r="F4" s="37" t="s">
        <v>27</v>
      </c>
      <c r="G4" s="38" t="s">
        <v>2</v>
      </c>
      <c r="H4" s="35" t="s">
        <v>31</v>
      </c>
      <c r="I4" s="106"/>
      <c r="J4" s="109">
        <f>_xlfn.IFNA(((INDEX('Maintenance Records'!$C$5:$C$339,(MATCH('Maintenance Codes'!A4,'Maintenance Records'!$A$5:$A$339,0)))))+'Maintenance Codes'!E4,'Maintenance Records'!$C$339+'Maintenance Codes'!D4)</f>
        <v>45027</v>
      </c>
      <c r="K4" s="102" t="s">
        <v>353</v>
      </c>
      <c r="L4" s="101" t="s">
        <v>486</v>
      </c>
      <c r="M4" s="101"/>
      <c r="N4" s="101"/>
      <c r="O4" s="101"/>
      <c r="P4" s="101"/>
    </row>
    <row r="5" spans="1:17" ht="28.8" x14ac:dyDescent="0.3">
      <c r="A5" s="35" t="s">
        <v>32</v>
      </c>
      <c r="B5" s="36"/>
      <c r="C5" s="36"/>
      <c r="D5" s="36">
        <v>0</v>
      </c>
      <c r="E5" s="35">
        <v>30</v>
      </c>
      <c r="F5" s="103" t="s">
        <v>27</v>
      </c>
      <c r="G5" s="38" t="s">
        <v>3</v>
      </c>
      <c r="H5" s="35" t="s">
        <v>32</v>
      </c>
      <c r="I5" s="39"/>
      <c r="J5" s="109">
        <f>_xlfn.IFNA(((INDEX('Maintenance Records'!$C$5:$C$339,(MATCH('Maintenance Codes'!A5,'Maintenance Records'!$A$5:$A$339,0)))))+'Maintenance Codes'!E5,'Maintenance Records'!$C$339+'Maintenance Codes'!D5)</f>
        <v>45027</v>
      </c>
      <c r="L5" s="101"/>
      <c r="M5" s="101"/>
      <c r="N5" s="101"/>
      <c r="O5" s="101"/>
      <c r="P5" s="101"/>
    </row>
    <row r="6" spans="1:17" x14ac:dyDescent="0.3">
      <c r="A6" s="35" t="s">
        <v>33</v>
      </c>
      <c r="B6" s="36"/>
      <c r="C6" s="36"/>
      <c r="D6" s="36">
        <v>0</v>
      </c>
      <c r="E6" s="35">
        <v>30</v>
      </c>
      <c r="F6" s="37" t="s">
        <v>27</v>
      </c>
      <c r="G6" s="38" t="s">
        <v>4</v>
      </c>
      <c r="H6" s="35" t="s">
        <v>33</v>
      </c>
      <c r="I6" s="39"/>
      <c r="J6" s="109">
        <f>_xlfn.IFNA(((INDEX('Maintenance Records'!$C$5:$C$339,(MATCH('Maintenance Codes'!A6,'Maintenance Records'!$A$5:$A$339,0)))))+'Maintenance Codes'!E6,'Maintenance Records'!$C$339+'Maintenance Codes'!D6)</f>
        <v>45027</v>
      </c>
      <c r="L6" s="101"/>
      <c r="M6" s="101"/>
      <c r="N6" s="101"/>
      <c r="O6" s="101"/>
      <c r="P6" s="101"/>
    </row>
    <row r="7" spans="1:17" s="74" customFormat="1" ht="15" thickBot="1" x14ac:dyDescent="0.35">
      <c r="A7" s="47" t="s">
        <v>191</v>
      </c>
      <c r="B7" s="48"/>
      <c r="C7" s="48"/>
      <c r="D7" s="48">
        <v>0</v>
      </c>
      <c r="E7" s="47">
        <v>30</v>
      </c>
      <c r="F7" s="54" t="s">
        <v>85</v>
      </c>
      <c r="G7" s="179" t="s">
        <v>190</v>
      </c>
      <c r="H7" s="47" t="s">
        <v>191</v>
      </c>
      <c r="I7" s="54"/>
      <c r="J7" s="108">
        <f>_xlfn.IFNA(((INDEX('Maintenance Records'!$C$5:$C$339,(MATCH('Maintenance Codes'!A7,'Maintenance Records'!$A$5:$A$339,0)))))+'Maintenance Codes'!E7,'Maintenance Records'!$C$339+'Maintenance Codes'!D7)</f>
        <v>45001</v>
      </c>
      <c r="K7" s="100"/>
      <c r="L7" s="101"/>
      <c r="M7" s="101"/>
      <c r="N7" s="101"/>
      <c r="O7" s="101"/>
      <c r="P7" s="101"/>
    </row>
    <row r="8" spans="1:17" ht="15" thickBot="1" x14ac:dyDescent="0.35">
      <c r="A8" s="50" t="s">
        <v>34</v>
      </c>
      <c r="B8" s="51"/>
      <c r="C8" s="51"/>
      <c r="D8" s="50">
        <v>0</v>
      </c>
      <c r="E8" s="50">
        <v>180</v>
      </c>
      <c r="F8" s="52"/>
      <c r="G8" s="53" t="s">
        <v>12</v>
      </c>
      <c r="H8" s="50" t="s">
        <v>34</v>
      </c>
      <c r="I8" s="52"/>
      <c r="J8" s="180">
        <f>_xlfn.IFNA(((INDEX('Maintenance Records'!$C$5:$C$339,(MATCH('Maintenance Codes'!A8,'Maintenance Records'!$A$5:$A$339,0)))))+'Maintenance Codes'!E8,'Maintenance Records'!$C$339+'Maintenance Codes'!D8)</f>
        <v>45177</v>
      </c>
      <c r="K8" s="101" t="s">
        <v>240</v>
      </c>
      <c r="L8" s="101" t="s">
        <v>241</v>
      </c>
      <c r="M8" s="101"/>
      <c r="N8" s="101"/>
      <c r="O8" s="101"/>
      <c r="P8" s="101"/>
    </row>
    <row r="9" spans="1:17" x14ac:dyDescent="0.3">
      <c r="A9" s="40" t="s">
        <v>36</v>
      </c>
      <c r="B9" s="41">
        <v>0</v>
      </c>
      <c r="C9" s="40">
        <v>4000</v>
      </c>
      <c r="D9" s="40">
        <v>0</v>
      </c>
      <c r="E9" s="40">
        <v>360</v>
      </c>
      <c r="F9" s="42" t="s">
        <v>26</v>
      </c>
      <c r="G9" s="43" t="s">
        <v>440</v>
      </c>
      <c r="H9" s="40" t="s">
        <v>36</v>
      </c>
      <c r="I9" s="46">
        <f>(_xlfn.IFNA(((((INDEX('Maintenance Records'!$B$5:$B$339,MATCH('Maintenance Codes'!A9,'Maintenance Records'!$A$5:$A$339,0))+C9)))),'Maintenance Codes'!B9))</f>
        <v>69516</v>
      </c>
      <c r="J9" s="109">
        <f>_xlfn.IFNA(((INDEX('Maintenance Records'!$C$5:$C$339,(MATCH('Maintenance Codes'!A9,'Maintenance Records'!$A$5:$A$339,0)))))+'Maintenance Codes'!E9,'Maintenance Records'!$C$339+'Maintenance Codes'!D9)</f>
        <v>45357</v>
      </c>
      <c r="K9" s="102" t="s">
        <v>290</v>
      </c>
      <c r="L9" s="102" t="s">
        <v>288</v>
      </c>
      <c r="M9" s="102" t="s">
        <v>291</v>
      </c>
      <c r="N9" s="102" t="s">
        <v>482</v>
      </c>
      <c r="O9" s="101" t="s">
        <v>483</v>
      </c>
      <c r="P9" s="102" t="s">
        <v>484</v>
      </c>
      <c r="Q9" s="102" t="s">
        <v>488</v>
      </c>
    </row>
    <row r="10" spans="1:17" x14ac:dyDescent="0.3">
      <c r="A10" s="35" t="s">
        <v>37</v>
      </c>
      <c r="B10" s="36">
        <v>0</v>
      </c>
      <c r="C10" s="35">
        <v>4000</v>
      </c>
      <c r="D10" s="35">
        <v>0</v>
      </c>
      <c r="E10" s="35">
        <v>360</v>
      </c>
      <c r="F10" s="37" t="s">
        <v>26</v>
      </c>
      <c r="G10" s="38" t="s">
        <v>286</v>
      </c>
      <c r="H10" s="35" t="s">
        <v>37</v>
      </c>
      <c r="I10" s="46">
        <f>(_xlfn.IFNA(((((INDEX('Maintenance Records'!$B$5:$B$339,MATCH('Maintenance Codes'!A10,'Maintenance Records'!$A$5:$A$339,0))+C10)))),'Maintenance Codes'!B10))</f>
        <v>69799</v>
      </c>
      <c r="J10" s="109">
        <f>_xlfn.IFNA(((INDEX('Maintenance Records'!$C$5:$C$339,(MATCH('Maintenance Codes'!A10,'Maintenance Records'!$A$5:$A$339,0)))))+'Maintenance Codes'!E10,'Maintenance Records'!$C$339+'Maintenance Codes'!D10)</f>
        <v>45362</v>
      </c>
      <c r="K10" s="102" t="s">
        <v>287</v>
      </c>
      <c r="L10" s="102" t="s">
        <v>279</v>
      </c>
      <c r="M10" s="102" t="s">
        <v>489</v>
      </c>
      <c r="N10" s="102" t="s">
        <v>280</v>
      </c>
      <c r="O10" s="102" t="s">
        <v>281</v>
      </c>
      <c r="P10" s="102" t="s">
        <v>289</v>
      </c>
      <c r="Q10" s="102" t="s">
        <v>487</v>
      </c>
    </row>
    <row r="11" spans="1:17" x14ac:dyDescent="0.3">
      <c r="A11" s="35" t="s">
        <v>38</v>
      </c>
      <c r="B11" s="36">
        <v>0</v>
      </c>
      <c r="C11" s="35">
        <v>4000</v>
      </c>
      <c r="D11" s="35">
        <v>0</v>
      </c>
      <c r="E11" s="35">
        <v>360</v>
      </c>
      <c r="F11" s="37" t="s">
        <v>26</v>
      </c>
      <c r="G11" s="38" t="s">
        <v>5</v>
      </c>
      <c r="H11" s="35" t="s">
        <v>38</v>
      </c>
      <c r="I11" s="46">
        <f>(_xlfn.IFNA(((((INDEX('Maintenance Records'!$B$5:$B$339,MATCH('Maintenance Codes'!A11,'Maintenance Records'!$A$5:$A$339,0))+C11)))),'Maintenance Codes'!B11))</f>
        <v>66498</v>
      </c>
      <c r="J11" s="109">
        <f>_xlfn.IFNA(((INDEX('Maintenance Records'!$C$5:$C$339,(MATCH('Maintenance Codes'!A11,'Maintenance Records'!$A$5:$A$339,0)))))+'Maintenance Codes'!E11,'Maintenance Records'!$C$339+'Maintenance Codes'!D11)</f>
        <v>45305</v>
      </c>
      <c r="K11" s="102" t="s">
        <v>290</v>
      </c>
      <c r="L11" s="102" t="s">
        <v>456</v>
      </c>
      <c r="M11" s="102" t="s">
        <v>457</v>
      </c>
      <c r="N11" s="101" t="s">
        <v>485</v>
      </c>
      <c r="O11" s="101"/>
      <c r="P11" s="101"/>
    </row>
    <row r="12" spans="1:17" x14ac:dyDescent="0.3">
      <c r="A12" s="35" t="s">
        <v>73</v>
      </c>
      <c r="B12" s="36">
        <v>0</v>
      </c>
      <c r="C12" s="35">
        <v>4000</v>
      </c>
      <c r="D12" s="35">
        <v>0</v>
      </c>
      <c r="E12" s="35">
        <v>360</v>
      </c>
      <c r="F12" s="37" t="s">
        <v>26</v>
      </c>
      <c r="G12" s="38" t="s">
        <v>6</v>
      </c>
      <c r="H12" s="35" t="s">
        <v>73</v>
      </c>
      <c r="I12" s="46">
        <f>(_xlfn.IFNA(((((INDEX('Maintenance Records'!$B$5:$B$339,MATCH('Maintenance Codes'!A12,'Maintenance Records'!$A$5:$A$339,0))+C12)))),'Maintenance Codes'!B12))</f>
        <v>66498</v>
      </c>
      <c r="J12" s="109">
        <f>_xlfn.IFNA(((INDEX('Maintenance Records'!$C$5:$C$339,(MATCH('Maintenance Codes'!A12,'Maintenance Records'!$A$5:$A$339,0)))))+'Maintenance Codes'!E12,'Maintenance Records'!$C$339+'Maintenance Codes'!D12)</f>
        <v>45305</v>
      </c>
      <c r="L12" s="101"/>
      <c r="M12" s="101"/>
      <c r="N12" s="101"/>
      <c r="O12" s="101"/>
      <c r="P12" s="101"/>
    </row>
    <row r="13" spans="1:17" x14ac:dyDescent="0.3">
      <c r="A13" s="35" t="s">
        <v>74</v>
      </c>
      <c r="B13" s="36">
        <v>0</v>
      </c>
      <c r="C13" s="35">
        <v>4000</v>
      </c>
      <c r="D13" s="35">
        <v>0</v>
      </c>
      <c r="E13" s="35">
        <v>360</v>
      </c>
      <c r="F13" s="37" t="s">
        <v>26</v>
      </c>
      <c r="G13" s="38" t="s">
        <v>7</v>
      </c>
      <c r="H13" s="35" t="s">
        <v>74</v>
      </c>
      <c r="I13" s="46">
        <f>(_xlfn.IFNA(((((INDEX('Maintenance Records'!$B$5:$B$339,MATCH('Maintenance Codes'!A13,'Maintenance Records'!$A$5:$A$339,0))+C13)))),'Maintenance Codes'!B13))</f>
        <v>66521</v>
      </c>
      <c r="J13" s="109">
        <f>_xlfn.IFNA(((INDEX('Maintenance Records'!$C$5:$C$339,(MATCH('Maintenance Codes'!A13,'Maintenance Records'!$A$5:$A$339,0)))))+'Maintenance Codes'!E13,'Maintenance Records'!$C$339+'Maintenance Codes'!D13)</f>
        <v>45306</v>
      </c>
      <c r="K13" s="100" t="s">
        <v>433</v>
      </c>
      <c r="L13" s="101" t="s">
        <v>660</v>
      </c>
      <c r="M13" s="101" t="s">
        <v>290</v>
      </c>
      <c r="N13" s="101" t="s">
        <v>432</v>
      </c>
      <c r="O13" s="101" t="s">
        <v>661</v>
      </c>
      <c r="P13" s="101"/>
    </row>
    <row r="14" spans="1:17" x14ac:dyDescent="0.3">
      <c r="A14" s="35" t="s">
        <v>75</v>
      </c>
      <c r="B14" s="36">
        <v>0</v>
      </c>
      <c r="C14" s="35">
        <v>4000</v>
      </c>
      <c r="D14" s="35">
        <v>0</v>
      </c>
      <c r="E14" s="35">
        <v>360</v>
      </c>
      <c r="F14" s="37" t="s">
        <v>26</v>
      </c>
      <c r="G14" s="38" t="s">
        <v>8</v>
      </c>
      <c r="H14" s="35" t="s">
        <v>75</v>
      </c>
      <c r="I14" s="46">
        <f>(_xlfn.IFNA(((((INDEX('Maintenance Records'!$B$5:$B$339,MATCH('Maintenance Codes'!A14,'Maintenance Records'!$A$5:$A$339,0))+C14)))),'Maintenance Codes'!B14))</f>
        <v>66498</v>
      </c>
      <c r="J14" s="109">
        <f>_xlfn.IFNA(((INDEX('Maintenance Records'!$C$5:$C$339,(MATCH('Maintenance Codes'!A14,'Maintenance Records'!$A$5:$A$339,0)))))+'Maintenance Codes'!E14,'Maintenance Records'!$C$339+'Maintenance Codes'!D14)</f>
        <v>45305</v>
      </c>
      <c r="L14" s="101"/>
      <c r="M14" s="101"/>
      <c r="N14" s="101"/>
      <c r="O14" s="101"/>
      <c r="P14" s="101"/>
    </row>
    <row r="15" spans="1:17" x14ac:dyDescent="0.3">
      <c r="A15" s="35" t="s">
        <v>76</v>
      </c>
      <c r="B15" s="36">
        <v>0</v>
      </c>
      <c r="C15" s="35">
        <v>4000</v>
      </c>
      <c r="D15" s="35">
        <v>0</v>
      </c>
      <c r="E15" s="35">
        <v>360</v>
      </c>
      <c r="F15" s="37" t="s">
        <v>26</v>
      </c>
      <c r="G15" s="38" t="s">
        <v>9</v>
      </c>
      <c r="H15" s="35" t="s">
        <v>76</v>
      </c>
      <c r="I15" s="46">
        <f>(_xlfn.IFNA(((((INDEX('Maintenance Records'!$B$5:$B$339,MATCH('Maintenance Codes'!A15,'Maintenance Records'!$A$5:$A$339,0))+C15)))),'Maintenance Codes'!B15))</f>
        <v>66498</v>
      </c>
      <c r="J15" s="109">
        <f>_xlfn.IFNA(((INDEX('Maintenance Records'!$C$5:$C$339,(MATCH('Maintenance Codes'!A15,'Maintenance Records'!$A$5:$A$339,0)))))+'Maintenance Codes'!E15,'Maintenance Records'!$C$339+'Maintenance Codes'!D15)</f>
        <v>45305</v>
      </c>
      <c r="L15" s="101"/>
      <c r="M15" s="101"/>
      <c r="N15" s="101"/>
      <c r="O15" s="101"/>
      <c r="P15" s="101"/>
    </row>
    <row r="16" spans="1:17" x14ac:dyDescent="0.3">
      <c r="A16" s="35" t="s">
        <v>77</v>
      </c>
      <c r="B16" s="36">
        <v>0</v>
      </c>
      <c r="C16" s="35">
        <v>4000</v>
      </c>
      <c r="D16" s="35">
        <v>0</v>
      </c>
      <c r="E16" s="35">
        <v>360</v>
      </c>
      <c r="F16" s="37" t="s">
        <v>26</v>
      </c>
      <c r="G16" s="38" t="s">
        <v>10</v>
      </c>
      <c r="H16" s="35" t="s">
        <v>77</v>
      </c>
      <c r="I16" s="46">
        <f>(_xlfn.IFNA(((((INDEX('Maintenance Records'!$B$5:$B$339,MATCH('Maintenance Codes'!A16,'Maintenance Records'!$A$5:$A$339,0))+C16)))),'Maintenance Codes'!B16))</f>
        <v>66498</v>
      </c>
      <c r="J16" s="109">
        <f>_xlfn.IFNA(((INDEX('Maintenance Records'!$C$5:$C$339,(MATCH('Maintenance Codes'!A16,'Maintenance Records'!$A$5:$A$339,0)))))+'Maintenance Codes'!E16,'Maintenance Records'!$C$339+'Maintenance Codes'!D16)</f>
        <v>45305</v>
      </c>
      <c r="K16" s="100" t="s">
        <v>292</v>
      </c>
      <c r="L16" s="101" t="s">
        <v>481</v>
      </c>
      <c r="M16" s="101"/>
      <c r="N16" s="101"/>
      <c r="O16" s="101"/>
      <c r="P16" s="101"/>
    </row>
    <row r="17" spans="1:16" x14ac:dyDescent="0.3">
      <c r="A17" s="35" t="s">
        <v>78</v>
      </c>
      <c r="B17" s="36">
        <v>0</v>
      </c>
      <c r="C17" s="35">
        <v>4000</v>
      </c>
      <c r="D17" s="35">
        <v>0</v>
      </c>
      <c r="E17" s="35">
        <v>360</v>
      </c>
      <c r="F17" s="37" t="s">
        <v>26</v>
      </c>
      <c r="G17" s="38" t="s">
        <v>11</v>
      </c>
      <c r="H17" s="35" t="s">
        <v>78</v>
      </c>
      <c r="I17" s="39">
        <f>(_xlfn.IFNA(((((INDEX('Maintenance Records'!$B$5:$B$339,MATCH('Maintenance Codes'!A17,'Maintenance Records'!$A$5:$A$339,0))+C17)))),'Maintenance Codes'!B17))</f>
        <v>66498</v>
      </c>
      <c r="J17" s="216">
        <f>_xlfn.IFNA(((INDEX('Maintenance Records'!$C$5:$C$339,(MATCH('Maintenance Codes'!A17,'Maintenance Records'!$A$5:$A$339,0)))))+'Maintenance Codes'!E17,'Maintenance Records'!$C$339+'Maintenance Codes'!D17)</f>
        <v>45305</v>
      </c>
      <c r="L17" s="101"/>
      <c r="M17" s="101"/>
      <c r="N17" s="101"/>
      <c r="O17" s="101"/>
      <c r="P17" s="101"/>
    </row>
    <row r="18" spans="1:16" s="214" customFormat="1" ht="15" thickBot="1" x14ac:dyDescent="0.35">
      <c r="A18" s="76" t="s">
        <v>687</v>
      </c>
      <c r="B18" s="76">
        <v>62637</v>
      </c>
      <c r="C18" s="76">
        <v>4000</v>
      </c>
      <c r="D18" s="76">
        <v>1139</v>
      </c>
      <c r="E18" s="76">
        <v>360</v>
      </c>
      <c r="F18" s="215" t="s">
        <v>685</v>
      </c>
      <c r="G18" s="217" t="s">
        <v>683</v>
      </c>
      <c r="H18" s="76" t="s">
        <v>687</v>
      </c>
      <c r="I18" s="37">
        <f>(_xlfn.IFNA(((((INDEX('Maintenance Records'!$B$5:$B$339,MATCH('Maintenance Codes'!A18,'Maintenance Records'!$A$5:$A$339,0))+C18)))),'Maintenance Codes'!B18))</f>
        <v>66637</v>
      </c>
      <c r="J18" s="218">
        <f>_xlfn.IFNA(((INDEX('Maintenance Records'!$C$5:$C$339,(MATCH('Maintenance Codes'!A18,'Maintenance Records'!$A$5:$A$339,0)))))+'Maintenance Codes'!E18,'Maintenance Records'!$C$339+'Maintenance Codes'!D18)</f>
        <v>45315</v>
      </c>
      <c r="K18" s="100" t="s">
        <v>686</v>
      </c>
      <c r="L18" s="101" t="s">
        <v>456</v>
      </c>
      <c r="M18" s="101"/>
      <c r="N18" s="101"/>
      <c r="O18" s="101"/>
      <c r="P18" s="101"/>
    </row>
    <row r="19" spans="1:16" ht="15" thickBot="1" x14ac:dyDescent="0.35">
      <c r="A19" s="50" t="s">
        <v>39</v>
      </c>
      <c r="B19" s="51">
        <v>20000</v>
      </c>
      <c r="C19" s="51">
        <v>10000</v>
      </c>
      <c r="D19" s="50">
        <v>720</v>
      </c>
      <c r="E19" s="51">
        <v>360</v>
      </c>
      <c r="F19" s="52"/>
      <c r="G19" s="53" t="s">
        <v>6</v>
      </c>
      <c r="H19" s="50" t="s">
        <v>39</v>
      </c>
      <c r="I19" s="52">
        <f>(_xlfn.IFNA(((((INDEX('Maintenance Records'!$B$5:$B$339,MATCH('Maintenance Codes'!A19,'Maintenance Records'!$A$5:$A$339,0))+C19)))),'Maintenance Codes'!B19))</f>
        <v>72498</v>
      </c>
      <c r="J19" s="180">
        <f>_xlfn.IFNA(((INDEX('Maintenance Records'!$C$5:$C$339,(MATCH('Maintenance Codes'!A19,'Maintenance Records'!$A$5:$A$339,0)))))+'Maintenance Codes'!E19,'Maintenance Records'!$C$339+'Maintenance Codes'!D19)</f>
        <v>45305</v>
      </c>
    </row>
    <row r="20" spans="1:16" x14ac:dyDescent="0.3">
      <c r="A20" s="40" t="s">
        <v>41</v>
      </c>
      <c r="B20" s="41">
        <v>20000</v>
      </c>
      <c r="C20" s="41">
        <v>20000</v>
      </c>
      <c r="D20" s="40">
        <v>720</v>
      </c>
      <c r="E20" s="41">
        <v>720</v>
      </c>
      <c r="F20" s="46"/>
      <c r="G20" s="43" t="s">
        <v>13</v>
      </c>
      <c r="H20" s="40" t="s">
        <v>41</v>
      </c>
      <c r="I20" s="46">
        <f>(_xlfn.IFNA(((((INDEX('Maintenance Records'!$B$5:$B$339,MATCH('Maintenance Codes'!A20,'Maintenance Records'!$A$5:$A$339,0))+C20)))),'Maintenance Codes'!B20))</f>
        <v>82521</v>
      </c>
      <c r="J20" s="109">
        <f>_xlfn.IFNA(((INDEX('Maintenance Records'!$C$5:$C$339,(MATCH('Maintenance Codes'!A20,'Maintenance Records'!$A$5:$A$339,0)))))+'Maintenance Codes'!E20,'Maintenance Records'!$C$339+'Maintenance Codes'!D20)</f>
        <v>45666</v>
      </c>
      <c r="K20" s="100" t="s">
        <v>432</v>
      </c>
      <c r="L20" s="100" t="s">
        <v>433</v>
      </c>
      <c r="M20" s="100" t="s">
        <v>434</v>
      </c>
      <c r="N20" s="100" t="s">
        <v>290</v>
      </c>
    </row>
    <row r="21" spans="1:16" x14ac:dyDescent="0.3">
      <c r="A21" s="35" t="s">
        <v>42</v>
      </c>
      <c r="B21" s="36">
        <v>20000</v>
      </c>
      <c r="C21" s="36">
        <v>20000</v>
      </c>
      <c r="D21" s="35">
        <v>720</v>
      </c>
      <c r="E21" s="36">
        <v>720</v>
      </c>
      <c r="F21" s="39"/>
      <c r="G21" s="38" t="s">
        <v>15</v>
      </c>
      <c r="H21" s="35" t="s">
        <v>42</v>
      </c>
      <c r="I21" s="46">
        <f>(_xlfn.IFNA(((((INDEX('Maintenance Records'!$B$5:$B$339,MATCH('Maintenance Codes'!A21,'Maintenance Records'!$A$5:$A$339,0))+C21)))),'Maintenance Codes'!B21))</f>
        <v>82521</v>
      </c>
      <c r="J21" s="109">
        <f>_xlfn.IFNA(((INDEX('Maintenance Records'!$C$5:$C$339,(MATCH('Maintenance Codes'!A21,'Maintenance Records'!$A$5:$A$339,0)))))+'Maintenance Codes'!E21,'Maintenance Records'!$C$339+'Maintenance Codes'!D21)</f>
        <v>45666</v>
      </c>
    </row>
    <row r="22" spans="1:16" x14ac:dyDescent="0.3">
      <c r="A22" s="35" t="s">
        <v>43</v>
      </c>
      <c r="B22" s="36">
        <v>20000</v>
      </c>
      <c r="C22" s="36">
        <v>20000</v>
      </c>
      <c r="D22" s="35">
        <v>720</v>
      </c>
      <c r="E22" s="36">
        <v>720</v>
      </c>
      <c r="F22" s="39"/>
      <c r="G22" s="38" t="s">
        <v>16</v>
      </c>
      <c r="H22" s="35" t="s">
        <v>43</v>
      </c>
      <c r="I22" s="46">
        <f>(_xlfn.IFNA(((((INDEX('Maintenance Records'!$B$5:$B$339,MATCH('Maintenance Codes'!A22,'Maintenance Records'!$A$5:$A$339,0))+C22)))),'Maintenance Codes'!B22))</f>
        <v>82521</v>
      </c>
      <c r="J22" s="109">
        <f>_xlfn.IFNA(((INDEX('Maintenance Records'!$C$5:$C$339,(MATCH('Maintenance Codes'!A22,'Maintenance Records'!$A$5:$A$339,0)))))+'Maintenance Codes'!E22,'Maintenance Records'!$C$339+'Maintenance Codes'!D22)</f>
        <v>45666</v>
      </c>
    </row>
    <row r="23" spans="1:16" ht="15" thickBot="1" x14ac:dyDescent="0.35">
      <c r="A23" s="47" t="s">
        <v>44</v>
      </c>
      <c r="B23" s="48">
        <v>20000</v>
      </c>
      <c r="C23" s="48">
        <v>20000</v>
      </c>
      <c r="D23" s="47">
        <v>720</v>
      </c>
      <c r="E23" s="48">
        <v>720</v>
      </c>
      <c r="F23" s="54"/>
      <c r="G23" s="49" t="s">
        <v>17</v>
      </c>
      <c r="H23" s="47" t="s">
        <v>44</v>
      </c>
      <c r="I23" s="54">
        <f>(_xlfn.IFNA(((((INDEX('Maintenance Records'!$B$5:$B$339,MATCH('Maintenance Codes'!A23,'Maintenance Records'!$A$5:$A$339,0))+C23)))),'Maintenance Codes'!B23))</f>
        <v>82521</v>
      </c>
      <c r="J23" s="108">
        <f>_xlfn.IFNA(((INDEX('Maintenance Records'!$C$5:$C$339,(MATCH('Maintenance Codes'!A23,'Maintenance Records'!$A$5:$A$339,0)))))+'Maintenance Codes'!E23,'Maintenance Records'!$C$339+'Maintenance Codes'!D23)</f>
        <v>45666</v>
      </c>
    </row>
    <row r="24" spans="1:16" x14ac:dyDescent="0.3">
      <c r="A24" s="40" t="s">
        <v>29</v>
      </c>
      <c r="B24" s="41">
        <v>30000</v>
      </c>
      <c r="C24" s="41">
        <v>30000</v>
      </c>
      <c r="D24" s="40">
        <v>1080</v>
      </c>
      <c r="E24" s="41">
        <v>1080</v>
      </c>
      <c r="F24" s="46"/>
      <c r="G24" s="43" t="s">
        <v>19</v>
      </c>
      <c r="H24" s="40" t="s">
        <v>29</v>
      </c>
      <c r="I24" s="46">
        <f>(_xlfn.IFNA(((((INDEX('Maintenance Records'!$B$5:$B$339,MATCH('Maintenance Codes'!A24,'Maintenance Records'!$A$5:$A$339,0))+C24)))),'Maintenance Codes'!B24))</f>
        <v>92498</v>
      </c>
      <c r="J24" s="109">
        <f>_xlfn.IFNA(((INDEX('Maintenance Records'!$C$5:$C$339,(MATCH('Maintenance Codes'!A24,'Maintenance Records'!$A$5:$A$339,0)))))+'Maintenance Codes'!E24,'Maintenance Records'!$C$339+'Maintenance Codes'!D24)</f>
        <v>46025</v>
      </c>
    </row>
    <row r="25" spans="1:16" ht="58.2" thickBot="1" x14ac:dyDescent="0.35">
      <c r="A25" s="47" t="s">
        <v>35</v>
      </c>
      <c r="B25" s="48">
        <v>30000</v>
      </c>
      <c r="C25" s="48">
        <v>30000</v>
      </c>
      <c r="D25" s="47">
        <v>1080</v>
      </c>
      <c r="E25" s="48">
        <v>1080</v>
      </c>
      <c r="F25" s="54"/>
      <c r="G25" s="49" t="s">
        <v>21</v>
      </c>
      <c r="H25" s="47" t="s">
        <v>35</v>
      </c>
      <c r="I25" s="54">
        <f>(_xlfn.IFNA(((((INDEX('Maintenance Records'!$B$5:$B$339,MATCH('Maintenance Codes'!A25,'Maintenance Records'!$A$5:$A$339,0))+C25)))),'Maintenance Codes'!B25))</f>
        <v>92531</v>
      </c>
      <c r="J25" s="108">
        <f>_xlfn.IFNA(((INDEX('Maintenance Records'!$C$5:$C$339,(MATCH('Maintenance Codes'!A25,'Maintenance Records'!$A$5:$A$339,0)))))+'Maintenance Codes'!E25,'Maintenance Records'!$C$339+'Maintenance Codes'!D25)</f>
        <v>46026</v>
      </c>
      <c r="K25" s="100" t="s">
        <v>662</v>
      </c>
    </row>
    <row r="26" spans="1:16" ht="15" thickBot="1" x14ac:dyDescent="0.35">
      <c r="A26" s="76" t="s">
        <v>45</v>
      </c>
      <c r="B26" s="77">
        <v>20000</v>
      </c>
      <c r="C26" s="77">
        <v>40000</v>
      </c>
      <c r="D26" s="76">
        <v>720</v>
      </c>
      <c r="E26" s="77">
        <v>1440</v>
      </c>
      <c r="F26" s="107"/>
      <c r="G26" s="178" t="s">
        <v>14</v>
      </c>
      <c r="H26" s="76" t="s">
        <v>45</v>
      </c>
      <c r="I26" s="107">
        <f>(_xlfn.IFNA(((((INDEX('Maintenance Records'!$B$5:$B$339,MATCH('Maintenance Codes'!A26,'Maintenance Records'!$A$5:$A$339,0))+C26)))),'Maintenance Codes'!B26))</f>
        <v>105806</v>
      </c>
      <c r="J26" s="110">
        <f>_xlfn.IFNA(((INDEX('Maintenance Records'!$C$5:$C$339,(MATCH('Maintenance Codes'!A26,'Maintenance Records'!$A$5:$A$339,0)))))+'Maintenance Codes'!E26,'Maintenance Records'!$C$339+'Maintenance Codes'!D26)</f>
        <v>46442</v>
      </c>
      <c r="K26" s="100" t="s">
        <v>430</v>
      </c>
    </row>
    <row r="27" spans="1:16" ht="29.4" thickBot="1" x14ac:dyDescent="0.35">
      <c r="A27" s="76" t="s">
        <v>40</v>
      </c>
      <c r="B27" s="77">
        <v>40000</v>
      </c>
      <c r="C27" s="77">
        <v>40000</v>
      </c>
      <c r="D27" s="76">
        <v>1440</v>
      </c>
      <c r="E27" s="77">
        <v>1440</v>
      </c>
      <c r="F27" s="107"/>
      <c r="G27" s="178" t="s">
        <v>24</v>
      </c>
      <c r="H27" s="76" t="s">
        <v>40</v>
      </c>
      <c r="I27" s="52">
        <f>(_xlfn.IFNA(((((INDEX('Maintenance Records'!$B$5:$B$339,MATCH('Maintenance Codes'!A27,'Maintenance Records'!$A$5:$A$339,0))+C27)))),'Maintenance Codes'!B27))</f>
        <v>105806</v>
      </c>
      <c r="J27" s="180">
        <f>_xlfn.IFNA(((INDEX('Maintenance Records'!$C$5:$C$339,(MATCH('Maintenance Codes'!A27,'Maintenance Records'!$A$5:$A$339,0)))))+'Maintenance Codes'!E27,'Maintenance Records'!$C$339+'Maintenance Codes'!D27)</f>
        <v>46442</v>
      </c>
      <c r="K27" s="100" t="s">
        <v>430</v>
      </c>
      <c r="L27" s="100" t="s">
        <v>374</v>
      </c>
    </row>
    <row r="28" spans="1:16" ht="29.4" thickBot="1" x14ac:dyDescent="0.35">
      <c r="A28" s="50" t="s">
        <v>46</v>
      </c>
      <c r="B28" s="51">
        <v>100000</v>
      </c>
      <c r="C28" s="51">
        <v>50000</v>
      </c>
      <c r="D28" s="50">
        <v>3600</v>
      </c>
      <c r="E28" s="51">
        <v>1800</v>
      </c>
      <c r="F28" s="52"/>
      <c r="G28" s="53" t="s">
        <v>458</v>
      </c>
      <c r="H28" s="50" t="s">
        <v>46</v>
      </c>
      <c r="I28" s="52">
        <f>(_xlfn.IFNA(((((INDEX('Maintenance Records'!$B$5:$B$339,MATCH('Maintenance Codes'!A28,'Maintenance Records'!$A$5:$A$339,0))+C28)))),'Maintenance Codes'!B28))</f>
        <v>100000</v>
      </c>
      <c r="J28" s="180">
        <f>_xlfn.IFNA(((INDEX('Maintenance Records'!$C$5:$C$339,(MATCH('Maintenance Codes'!A28,'Maintenance Records'!$A$5:$A$339,0)))))+'Maintenance Codes'!E28,'Maintenance Records'!$C$339+'Maintenance Codes'!D28)</f>
        <v>47416</v>
      </c>
    </row>
    <row r="29" spans="1:16" ht="15" thickBot="1" x14ac:dyDescent="0.35">
      <c r="A29" s="50" t="s">
        <v>47</v>
      </c>
      <c r="B29" s="51">
        <v>30000</v>
      </c>
      <c r="C29" s="51">
        <v>60000</v>
      </c>
      <c r="D29" s="50">
        <v>1080</v>
      </c>
      <c r="E29" s="51">
        <v>2160</v>
      </c>
      <c r="F29" s="52"/>
      <c r="G29" s="53" t="s">
        <v>18</v>
      </c>
      <c r="H29" s="50" t="s">
        <v>47</v>
      </c>
      <c r="I29" s="52">
        <f>(_xlfn.IFNA(((((INDEX('Maintenance Records'!$B$5:$B$339,MATCH('Maintenance Codes'!A29,'Maintenance Records'!$A$5:$A$339,0))+C29)))),'Maintenance Codes'!B29))</f>
        <v>91411</v>
      </c>
      <c r="J29" s="180">
        <f>_xlfn.IFNA(((INDEX('Maintenance Records'!$C$5:$C$339,(MATCH('Maintenance Codes'!A29,'Maintenance Records'!$A$5:$A$339,0)))))+'Maintenance Codes'!E29,'Maintenance Records'!$C$339+'Maintenance Codes'!D29)</f>
        <v>46519</v>
      </c>
    </row>
    <row r="30" spans="1:16" ht="29.4" thickBot="1" x14ac:dyDescent="0.35">
      <c r="A30" s="50" t="s">
        <v>87</v>
      </c>
      <c r="B30" s="51">
        <v>60000</v>
      </c>
      <c r="C30" s="51">
        <v>60000</v>
      </c>
      <c r="D30" s="50">
        <v>2160</v>
      </c>
      <c r="E30" s="51">
        <v>2160</v>
      </c>
      <c r="F30" s="52"/>
      <c r="G30" s="53" t="s">
        <v>22</v>
      </c>
      <c r="H30" s="50" t="s">
        <v>87</v>
      </c>
      <c r="I30" s="52">
        <f>(_xlfn.IFNA(((((INDEX('Maintenance Records'!$B$5:$B$339,MATCH('Maintenance Codes'!A30,'Maintenance Records'!$A$5:$A$339,0))+C30)))),'Maintenance Codes'!B30))</f>
        <v>122531</v>
      </c>
      <c r="J30" s="180">
        <f>_xlfn.IFNA(((INDEX('Maintenance Records'!$C$5:$C$339,(MATCH('Maintenance Codes'!A30,'Maintenance Records'!$A$5:$A$339,0)))))+'Maintenance Codes'!E30,'Maintenance Records'!$C$339+'Maintenance Codes'!D30)</f>
        <v>47106</v>
      </c>
      <c r="K30" s="100" t="s">
        <v>663</v>
      </c>
    </row>
    <row r="31" spans="1:16" x14ac:dyDescent="0.3">
      <c r="A31" s="40" t="s">
        <v>141</v>
      </c>
      <c r="B31" s="41">
        <v>100000</v>
      </c>
      <c r="C31" s="41">
        <v>100000</v>
      </c>
      <c r="D31" s="40">
        <v>3600</v>
      </c>
      <c r="E31" s="41">
        <v>3600</v>
      </c>
      <c r="F31" s="46"/>
      <c r="G31" s="43" t="s">
        <v>20</v>
      </c>
      <c r="H31" s="40" t="s">
        <v>141</v>
      </c>
      <c r="I31" s="46">
        <f>(_xlfn.IFNA(((((INDEX('Maintenance Records'!$B$5:$B$339,MATCH('Maintenance Codes'!A31,'Maintenance Records'!$A$5:$A$339,0))+C31)))),'Maintenance Codes'!B31))</f>
        <v>100000</v>
      </c>
      <c r="J31" s="109">
        <f>_xlfn.IFNA(((INDEX('Maintenance Records'!$C$5:$C$339,(MATCH('Maintenance Codes'!A31,'Maintenance Records'!$A$5:$A$339,0)))))+'Maintenance Codes'!E31,'Maintenance Records'!$C$339+'Maintenance Codes'!D31)</f>
        <v>47416</v>
      </c>
    </row>
    <row r="32" spans="1:16" ht="15" thickBot="1" x14ac:dyDescent="0.35">
      <c r="A32" s="47" t="s">
        <v>544</v>
      </c>
      <c r="B32" s="48">
        <v>100000</v>
      </c>
      <c r="C32" s="48">
        <v>100000</v>
      </c>
      <c r="D32" s="47">
        <v>3600</v>
      </c>
      <c r="E32" s="48">
        <v>3600</v>
      </c>
      <c r="F32" s="54"/>
      <c r="G32" s="49" t="s">
        <v>23</v>
      </c>
      <c r="H32" s="47" t="s">
        <v>544</v>
      </c>
      <c r="I32" s="54">
        <f>(_xlfn.IFNA(((((INDEX('Maintenance Records'!$B$5:$B$339,MATCH('Maintenance Codes'!A32,'Maintenance Records'!$A$5:$A$339,0))+C32)))),'Maintenance Codes'!B32))</f>
        <v>100000</v>
      </c>
      <c r="J32" s="108">
        <f>_xlfn.IFNA(((INDEX('Maintenance Records'!$C$5:$C$339,(MATCH('Maintenance Codes'!A32,'Maintenance Records'!$A$5:$A$339,0)))))+'Maintenance Codes'!E32,'Maintenance Records'!$C$339+'Maintenance Codes'!D32)</f>
        <v>47416</v>
      </c>
    </row>
    <row r="33" spans="1:42" x14ac:dyDescent="0.3">
      <c r="A33" s="55" t="s">
        <v>545</v>
      </c>
      <c r="B33" s="46"/>
      <c r="C33" s="46"/>
      <c r="D33" s="55">
        <v>180</v>
      </c>
      <c r="E33" s="55">
        <v>180</v>
      </c>
      <c r="F33" s="46"/>
      <c r="G33" s="43" t="s">
        <v>142</v>
      </c>
      <c r="H33" s="55" t="s">
        <v>545</v>
      </c>
      <c r="I33" s="46"/>
      <c r="J33" s="109">
        <f>_xlfn.IFNA(((INDEX('Maintenance Records'!$C$5:$C$339,(MATCH('Maintenance Codes'!A33,'Maintenance Records'!$A$5:$A$339,0)))))+'Maintenance Codes'!E33,'Maintenance Records'!$C$339+'Maintenance Codes'!D33)</f>
        <v>45024</v>
      </c>
    </row>
    <row r="34" spans="1:42" ht="15" thickBot="1" x14ac:dyDescent="0.35">
      <c r="A34" s="57" t="s">
        <v>546</v>
      </c>
      <c r="B34" s="54"/>
      <c r="C34" s="54"/>
      <c r="D34" s="57">
        <v>180</v>
      </c>
      <c r="E34" s="57">
        <v>180</v>
      </c>
      <c r="F34" s="54"/>
      <c r="G34" s="49" t="s">
        <v>143</v>
      </c>
      <c r="H34" s="57" t="s">
        <v>546</v>
      </c>
      <c r="I34" s="54"/>
      <c r="J34" s="108">
        <f>_xlfn.IFNA(((INDEX('Maintenance Records'!$C$48:$C$339,(MATCH('Maintenance Codes'!A34,'Maintenance Records'!$A$48:$A$339,0)))))+'Maintenance Codes'!E34,'Maintenance Records'!$C$339+'Maintenance Codes'!D34)</f>
        <v>45024</v>
      </c>
    </row>
    <row r="35" spans="1:42" ht="15" thickBot="1" x14ac:dyDescent="0.35">
      <c r="A35" s="50" t="s">
        <v>547</v>
      </c>
      <c r="B35" s="51"/>
      <c r="C35" s="51"/>
      <c r="D35" s="50"/>
      <c r="E35" s="51"/>
      <c r="F35" s="52" t="s">
        <v>85</v>
      </c>
      <c r="G35" s="53" t="s">
        <v>86</v>
      </c>
      <c r="H35" s="50" t="s">
        <v>547</v>
      </c>
      <c r="I35" s="107"/>
      <c r="J35" s="107"/>
    </row>
    <row r="36" spans="1:42" x14ac:dyDescent="0.3">
      <c r="G36" s="209"/>
      <c r="H36" s="210"/>
      <c r="I36" s="210"/>
      <c r="J36" s="210"/>
    </row>
    <row r="37" spans="1:42" x14ac:dyDescent="0.3">
      <c r="G37" s="211"/>
      <c r="H37" s="212"/>
      <c r="I37" s="212"/>
      <c r="J37" s="212"/>
    </row>
    <row r="38" spans="1:42" x14ac:dyDescent="0.3">
      <c r="G38" s="211"/>
      <c r="H38" s="212"/>
      <c r="I38" s="212"/>
      <c r="J38" s="212"/>
    </row>
    <row r="39" spans="1:42" x14ac:dyDescent="0.3">
      <c r="G39" s="211"/>
      <c r="H39" s="212"/>
      <c r="I39" s="212"/>
      <c r="J39" s="212"/>
      <c r="P39"/>
      <c r="T39" s="100"/>
      <c r="U39" s="100"/>
      <c r="V39" s="100"/>
      <c r="W39" s="100"/>
      <c r="Y39" s="100"/>
      <c r="Z39" s="100"/>
      <c r="AB39" s="100"/>
      <c r="AC39" s="100"/>
      <c r="AD39" s="100"/>
      <c r="AE39" s="100"/>
      <c r="AF39" s="100"/>
      <c r="AI39" s="100"/>
      <c r="AJ39" s="100"/>
      <c r="AK39" s="100"/>
      <c r="AL39" s="100"/>
      <c r="AM39" s="100"/>
      <c r="AN39" s="100"/>
      <c r="AO39" s="100"/>
      <c r="AP39" s="100"/>
    </row>
    <row r="40" spans="1:42" x14ac:dyDescent="0.3">
      <c r="G40" s="211"/>
      <c r="H40" s="212"/>
      <c r="I40" s="212"/>
      <c r="J40" s="212"/>
      <c r="K40" s="101"/>
      <c r="M40" s="101"/>
      <c r="N40" s="101"/>
      <c r="O40" s="101"/>
      <c r="P40"/>
      <c r="T40" s="101"/>
      <c r="U40" s="101"/>
      <c r="V40" s="101"/>
      <c r="W40" s="101"/>
      <c r="Y40" s="101"/>
      <c r="Z40" s="100"/>
      <c r="AB40" s="100"/>
      <c r="AC40" s="100"/>
      <c r="AD40" s="100"/>
      <c r="AE40" s="100"/>
      <c r="AF40" s="100"/>
      <c r="AI40" s="100"/>
      <c r="AJ40" s="100"/>
      <c r="AK40" s="100"/>
      <c r="AL40" s="100"/>
      <c r="AM40" s="100"/>
      <c r="AN40" s="100"/>
      <c r="AO40" s="100"/>
      <c r="AP40" s="100"/>
    </row>
    <row r="41" spans="1:42" x14ac:dyDescent="0.3">
      <c r="G41" s="211"/>
      <c r="H41" s="212"/>
      <c r="I41" s="212"/>
      <c r="J41" s="212"/>
      <c r="K41" s="101"/>
      <c r="M41" s="101"/>
      <c r="N41" s="101"/>
      <c r="O41" s="101"/>
      <c r="P41"/>
      <c r="T41" s="101"/>
      <c r="U41" s="101"/>
      <c r="V41" s="101"/>
      <c r="W41" s="101"/>
      <c r="Y41" s="101"/>
      <c r="Z41" s="100"/>
      <c r="AB41" s="100"/>
      <c r="AC41" s="100"/>
      <c r="AD41" s="100"/>
      <c r="AE41" s="100"/>
      <c r="AF41" s="100"/>
      <c r="AH41" s="100"/>
      <c r="AI41" s="100"/>
      <c r="AJ41" s="100"/>
      <c r="AK41" s="100"/>
      <c r="AL41" s="100"/>
      <c r="AM41" s="100"/>
      <c r="AN41" s="100"/>
      <c r="AO41" s="100"/>
      <c r="AP41" s="100"/>
    </row>
    <row r="42" spans="1:42" x14ac:dyDescent="0.3">
      <c r="G42" s="211"/>
      <c r="H42" s="212"/>
      <c r="I42" s="212"/>
      <c r="J42" s="212"/>
      <c r="K42" s="101"/>
      <c r="M42" s="101"/>
      <c r="N42" s="101"/>
      <c r="O42" s="101"/>
      <c r="P42"/>
      <c r="T42" s="101"/>
      <c r="U42" s="101"/>
      <c r="V42" s="101"/>
      <c r="W42" s="101"/>
      <c r="Y42" s="101"/>
      <c r="Z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</row>
    <row r="43" spans="1:42" x14ac:dyDescent="0.3">
      <c r="G43" s="211"/>
      <c r="H43" s="212"/>
      <c r="I43" s="212"/>
      <c r="J43" s="212"/>
      <c r="K43" s="101"/>
      <c r="M43" s="101"/>
      <c r="N43" s="101"/>
      <c r="O43" s="101"/>
      <c r="P43"/>
      <c r="T43" s="101"/>
      <c r="U43" s="101"/>
      <c r="V43" s="101"/>
      <c r="W43" s="101"/>
      <c r="Y43" s="101"/>
      <c r="Z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</row>
    <row r="44" spans="1:42" x14ac:dyDescent="0.3">
      <c r="G44" s="211"/>
      <c r="H44" s="212"/>
      <c r="I44" s="212"/>
      <c r="J44" s="212"/>
      <c r="K44" s="101"/>
      <c r="M44" s="101"/>
      <c r="N44" s="101"/>
      <c r="O44" s="101"/>
      <c r="P44"/>
      <c r="T44" s="101"/>
      <c r="U44" s="101"/>
      <c r="V44" s="101"/>
      <c r="W44" s="101"/>
      <c r="Y44" s="101"/>
      <c r="Z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</row>
    <row r="45" spans="1:42" x14ac:dyDescent="0.3">
      <c r="K45" s="175"/>
      <c r="M45" s="175"/>
      <c r="N45" s="175"/>
      <c r="O45" s="175"/>
      <c r="P45"/>
      <c r="T45" s="175"/>
      <c r="U45" s="175"/>
      <c r="V45" s="175"/>
      <c r="W45" s="175"/>
      <c r="Y45" s="175"/>
      <c r="Z45" s="175"/>
      <c r="AA45" s="175"/>
      <c r="AB45" s="175"/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5"/>
      <c r="AN45" s="175"/>
      <c r="AO45" s="175"/>
      <c r="AP45" s="175"/>
    </row>
    <row r="46" spans="1:42" x14ac:dyDescent="0.3">
      <c r="P46"/>
    </row>
    <row r="47" spans="1:42" x14ac:dyDescent="0.3">
      <c r="P47"/>
    </row>
    <row r="48" spans="1:42" x14ac:dyDescent="0.3">
      <c r="P48"/>
    </row>
    <row r="49" spans="16:16" x14ac:dyDescent="0.3">
      <c r="P49"/>
    </row>
    <row r="50" spans="16:16" x14ac:dyDescent="0.3">
      <c r="P50"/>
    </row>
    <row r="51" spans="16:16" x14ac:dyDescent="0.3">
      <c r="P51"/>
    </row>
    <row r="52" spans="16:16" x14ac:dyDescent="0.3">
      <c r="P52"/>
    </row>
    <row r="53" spans="16:16" x14ac:dyDescent="0.3">
      <c r="P53"/>
    </row>
    <row r="54" spans="16:16" x14ac:dyDescent="0.3">
      <c r="P54"/>
    </row>
    <row r="55" spans="16:16" x14ac:dyDescent="0.3">
      <c r="P55"/>
    </row>
    <row r="56" spans="16:16" x14ac:dyDescent="0.3">
      <c r="P56"/>
    </row>
    <row r="57" spans="16:16" x14ac:dyDescent="0.3">
      <c r="P57"/>
    </row>
    <row r="58" spans="16:16" x14ac:dyDescent="0.3">
      <c r="P58"/>
    </row>
    <row r="59" spans="16:16" x14ac:dyDescent="0.3">
      <c r="P59"/>
    </row>
    <row r="60" spans="16:16" x14ac:dyDescent="0.3">
      <c r="P60"/>
    </row>
    <row r="61" spans="16:16" x14ac:dyDescent="0.3">
      <c r="P61"/>
    </row>
    <row r="62" spans="16:16" x14ac:dyDescent="0.3">
      <c r="P62"/>
    </row>
    <row r="63" spans="16:16" x14ac:dyDescent="0.3">
      <c r="P63"/>
    </row>
    <row r="64" spans="16:16" x14ac:dyDescent="0.3">
      <c r="P64"/>
    </row>
    <row r="65" spans="16:16" x14ac:dyDescent="0.3">
      <c r="P65"/>
    </row>
    <row r="66" spans="16:16" x14ac:dyDescent="0.3">
      <c r="P66"/>
    </row>
    <row r="67" spans="16:16" x14ac:dyDescent="0.3">
      <c r="P67"/>
    </row>
  </sheetData>
  <conditionalFormatting sqref="A10 G10:H10">
    <cfRule type="expression" dxfId="363" priority="472">
      <formula>$J$1&gt;($J$10+($E$10*0.125))</formula>
    </cfRule>
  </conditionalFormatting>
  <conditionalFormatting sqref="A21 G21:H21 J21">
    <cfRule type="expression" dxfId="362" priority="442">
      <formula>$J$1&gt;($J$21+($E$21*0.125))</formula>
    </cfRule>
    <cfRule type="expression" dxfId="361" priority="443">
      <formula>$J$1&gt;($J$21)</formula>
    </cfRule>
    <cfRule type="expression" dxfId="360" priority="444">
      <formula>$J$1&gt;($J$21-($E$21*0.125))</formula>
    </cfRule>
  </conditionalFormatting>
  <conditionalFormatting sqref="A31 G31:H31">
    <cfRule type="expression" dxfId="359" priority="412">
      <formula>$J$1&gt;($J$31+($E$31*0.125))</formula>
    </cfRule>
  </conditionalFormatting>
  <conditionalFormatting sqref="A30 G30:I30">
    <cfRule type="expression" dxfId="358" priority="337">
      <formula>$I$1&gt;($I$30+($C$30*0.125))</formula>
    </cfRule>
    <cfRule type="expression" dxfId="357" priority="339">
      <formula>$I$1&gt;($I$30-($C$30*0.125))</formula>
    </cfRule>
  </conditionalFormatting>
  <conditionalFormatting sqref="A30 G30:I30">
    <cfRule type="expression" dxfId="356" priority="338">
      <formula>$I$1&gt;($I$30)</formula>
    </cfRule>
  </conditionalFormatting>
  <conditionalFormatting sqref="A32 G32:I32">
    <cfRule type="expression" dxfId="355" priority="331">
      <formula>$I$1&gt;($I$32+($C$32*0.125))</formula>
    </cfRule>
    <cfRule type="expression" dxfId="354" priority="332">
      <formula>$I$1&gt;($I$32)</formula>
    </cfRule>
    <cfRule type="expression" dxfId="353" priority="333">
      <formula>$I$1&gt;($I$32-($C$32*0.125))</formula>
    </cfRule>
  </conditionalFormatting>
  <conditionalFormatting sqref="A31 G31:I31">
    <cfRule type="expression" dxfId="352" priority="334">
      <formula>$I$1&gt;($I$31+($C$31*0.125))</formula>
    </cfRule>
    <cfRule type="expression" dxfId="351" priority="335">
      <formula>$I$1&gt;($I$31)</formula>
    </cfRule>
    <cfRule type="expression" dxfId="350" priority="336">
      <formula>$I$1&gt;($I$31-($C$31*0.125))</formula>
    </cfRule>
  </conditionalFormatting>
  <conditionalFormatting sqref="A29 G29:I29">
    <cfRule type="expression" dxfId="349" priority="340">
      <formula>$I$1&gt;($I$29+($C$29*0.125))</formula>
    </cfRule>
    <cfRule type="expression" dxfId="348" priority="341">
      <formula>$I$1&gt;($I$29)</formula>
    </cfRule>
    <cfRule type="expression" dxfId="347" priority="342">
      <formula>$I$1&gt;($I$29-($C$29*0.125))</formula>
    </cfRule>
  </conditionalFormatting>
  <conditionalFormatting sqref="A28 G28:I28">
    <cfRule type="expression" dxfId="346" priority="343">
      <formula>$I$1&gt;($I$28+($C$28*0.125))</formula>
    </cfRule>
    <cfRule type="expression" dxfId="345" priority="344">
      <formula>$I$1&gt;($I$28)</formula>
    </cfRule>
    <cfRule type="expression" dxfId="344" priority="345">
      <formula>$I$1&gt;($I$28-($C$28*0.125))</formula>
    </cfRule>
  </conditionalFormatting>
  <conditionalFormatting sqref="A27 G27:I27">
    <cfRule type="expression" dxfId="343" priority="346">
      <formula>$I$1&gt;($I$27+($C$27*0.125))</formula>
    </cfRule>
    <cfRule type="expression" dxfId="342" priority="347">
      <formula>$I$1&gt;($I$27)</formula>
    </cfRule>
    <cfRule type="expression" dxfId="341" priority="348">
      <formula>$I$1&gt;($I$27-($C$27*0.125))</formula>
    </cfRule>
  </conditionalFormatting>
  <conditionalFormatting sqref="A26 G26:I26">
    <cfRule type="expression" dxfId="340" priority="349">
      <formula>$I$1&gt;($I$26+($C$26*0.125))</formula>
    </cfRule>
    <cfRule type="expression" dxfId="339" priority="350">
      <formula>$I$1&gt;($I$26)</formula>
    </cfRule>
    <cfRule type="expression" dxfId="338" priority="351">
      <formula>$I$1&gt;($I$26-($C$26*0.125))</formula>
    </cfRule>
  </conditionalFormatting>
  <conditionalFormatting sqref="A25 G25:I25">
    <cfRule type="expression" dxfId="337" priority="352">
      <formula>$I$1&gt;($I$25+($C$25*0.125))</formula>
    </cfRule>
    <cfRule type="expression" dxfId="336" priority="353">
      <formula>$I$1&gt;($I$25)</formula>
    </cfRule>
    <cfRule type="expression" dxfId="335" priority="354">
      <formula>$I$1&gt;($I$25-($C$25*0.125))</formula>
    </cfRule>
  </conditionalFormatting>
  <conditionalFormatting sqref="A24 G24:I24">
    <cfRule type="expression" dxfId="334" priority="355">
      <formula>$I$1&gt;($I$24+($C$24*0.125))</formula>
    </cfRule>
    <cfRule type="expression" dxfId="333" priority="356">
      <formula>$I$1&gt;($I$24)</formula>
    </cfRule>
    <cfRule type="expression" dxfId="332" priority="357">
      <formula>$I$1&gt;($I$24-($C$24*0.125))</formula>
    </cfRule>
  </conditionalFormatting>
  <conditionalFormatting sqref="A23 G23:I23">
    <cfRule type="expression" dxfId="331" priority="358">
      <formula>$I$1&gt;($I$23+($C$23*0.125))</formula>
    </cfRule>
    <cfRule type="expression" dxfId="330" priority="359">
      <formula>$I$1&gt;($I$23)</formula>
    </cfRule>
    <cfRule type="expression" dxfId="329" priority="360">
      <formula>$I$1&gt;($I$23-($C$23*0.125))</formula>
    </cfRule>
  </conditionalFormatting>
  <conditionalFormatting sqref="A22 G22:I22">
    <cfRule type="expression" dxfId="328" priority="361">
      <formula>$I$1&gt;($I$22+($C$22*0.125))</formula>
    </cfRule>
    <cfRule type="expression" dxfId="327" priority="362">
      <formula>$I$1&gt;($I$22)</formula>
    </cfRule>
    <cfRule type="expression" dxfId="326" priority="363">
      <formula>$I$1&gt;($I$22-($C$22*0.125))</formula>
    </cfRule>
  </conditionalFormatting>
  <conditionalFormatting sqref="A21 G21:I21">
    <cfRule type="expression" dxfId="325" priority="364">
      <formula>$I$1&gt;($I$21+($C$21*0.125))</formula>
    </cfRule>
    <cfRule type="expression" dxfId="324" priority="365">
      <formula>$I$1&gt;($I$21)</formula>
    </cfRule>
    <cfRule type="expression" dxfId="323" priority="366">
      <formula>$I$1&gt;($I$21-($C$21*0.125))</formula>
    </cfRule>
  </conditionalFormatting>
  <conditionalFormatting sqref="A20 G20:I20">
    <cfRule type="expression" dxfId="322" priority="367">
      <formula>$I$1&gt;($I$20+($C$20*0.125))</formula>
    </cfRule>
    <cfRule type="expression" dxfId="321" priority="368">
      <formula>$I$1&gt;($I$20)</formula>
    </cfRule>
    <cfRule type="expression" dxfId="320" priority="369">
      <formula>$I$1&gt;($I$20-($C$20*0.125))</formula>
    </cfRule>
  </conditionalFormatting>
  <conditionalFormatting sqref="A19 G19:I19">
    <cfRule type="expression" dxfId="319" priority="370">
      <formula>$I$1&gt;($I$19+($C$19*0.125))</formula>
    </cfRule>
    <cfRule type="expression" dxfId="318" priority="371">
      <formula>$I$1&gt;($I$19)</formula>
    </cfRule>
    <cfRule type="expression" dxfId="317" priority="372">
      <formula>$I$1&gt;($I$19-($C$19*0.125))</formula>
    </cfRule>
  </conditionalFormatting>
  <conditionalFormatting sqref="A16 G16:I16">
    <cfRule type="expression" dxfId="316" priority="376">
      <formula>$I$1&gt;($I$16+($C$16*0.125))</formula>
    </cfRule>
    <cfRule type="expression" dxfId="315" priority="377">
      <formula>$I$1&gt;($I$16)</formula>
    </cfRule>
    <cfRule type="expression" dxfId="314" priority="378">
      <formula>$I$1&gt;($I$16-($C$16*0.125))</formula>
    </cfRule>
  </conditionalFormatting>
  <conditionalFormatting sqref="A15 G15:I15">
    <cfRule type="expression" dxfId="313" priority="379">
      <formula>$I$1&gt;($I$15+($C$15*0.125))</formula>
    </cfRule>
    <cfRule type="expression" dxfId="312" priority="380">
      <formula>$I$1&gt;($I$15)</formula>
    </cfRule>
    <cfRule type="expression" dxfId="311" priority="381">
      <formula>$I$1&gt;($I$15-($C$15*0.125))</formula>
    </cfRule>
  </conditionalFormatting>
  <conditionalFormatting sqref="A14 G14:I14">
    <cfRule type="expression" dxfId="310" priority="382">
      <formula>$I$1&gt;($I$14+($C$14*0.125))</formula>
    </cfRule>
    <cfRule type="expression" dxfId="309" priority="383">
      <formula>$I$1&gt;($I$14)</formula>
    </cfRule>
    <cfRule type="expression" dxfId="308" priority="385">
      <formula>$I$1&gt;($I$14-($C$14*0.125))</formula>
    </cfRule>
  </conditionalFormatting>
  <conditionalFormatting sqref="A13 G13:I13">
    <cfRule type="expression" dxfId="307" priority="386">
      <formula>$I$1&gt;($I$13+($C$13*0.125))</formula>
    </cfRule>
    <cfRule type="expression" dxfId="306" priority="387">
      <formula>$I$1&gt;($I$13)</formula>
    </cfRule>
    <cfRule type="expression" dxfId="305" priority="388">
      <formula>$I$1&gt;($I$13-($C$13*0.125))</formula>
    </cfRule>
  </conditionalFormatting>
  <conditionalFormatting sqref="A12 G12:I12">
    <cfRule type="expression" dxfId="304" priority="389">
      <formula>$I$1&gt;($I$12+($C$12*0.125))</formula>
    </cfRule>
    <cfRule type="expression" dxfId="303" priority="390">
      <formula>$I$1&gt;($I$12)</formula>
    </cfRule>
    <cfRule type="expression" dxfId="302" priority="391">
      <formula>$I$1&gt;($I$12-($C$12*0.125))</formula>
    </cfRule>
  </conditionalFormatting>
  <conditionalFormatting sqref="A11 G11:I11">
    <cfRule type="expression" dxfId="301" priority="392">
      <formula>$I$1&gt;($I$11+($C$11*0.125))</formula>
    </cfRule>
    <cfRule type="expression" dxfId="300" priority="393">
      <formula>$I$1&gt;($I$11)</formula>
    </cfRule>
    <cfRule type="expression" dxfId="299" priority="394">
      <formula>$I$1&gt;($I$11-($C$11*0.125))</formula>
    </cfRule>
  </conditionalFormatting>
  <conditionalFormatting sqref="A10 G10:I10">
    <cfRule type="expression" dxfId="298" priority="395">
      <formula>$I$1&gt;($I$10+($C$10*0.125))</formula>
    </cfRule>
    <cfRule type="expression" dxfId="297" priority="396">
      <formula>$I$1&gt;($I$10)</formula>
    </cfRule>
    <cfRule type="expression" dxfId="296" priority="397">
      <formula>$I$1&gt;($I$10-($C$10*0.125))</formula>
    </cfRule>
  </conditionalFormatting>
  <conditionalFormatting sqref="A9 G9:I9">
    <cfRule type="expression" dxfId="295" priority="398">
      <formula>$I$1&gt;($I$9+($C$9*0.125))</formula>
    </cfRule>
    <cfRule type="expression" dxfId="294" priority="400">
      <formula>$I$1&gt;($I$9-($C$9*0.125))</formula>
    </cfRule>
  </conditionalFormatting>
  <conditionalFormatting sqref="A9 G9:I9">
    <cfRule type="expression" dxfId="293" priority="399">
      <formula>$I$1&gt;($I$9)</formula>
    </cfRule>
  </conditionalFormatting>
  <conditionalFormatting sqref="A34 G34:H34 J34">
    <cfRule type="expression" dxfId="292" priority="403">
      <formula>$J$1&gt;($J$34+($E$34*0.125))</formula>
    </cfRule>
    <cfRule type="expression" dxfId="291" priority="404">
      <formula>$J$1&gt;($J$34)</formula>
    </cfRule>
    <cfRule type="expression" dxfId="290" priority="405">
      <formula>$J$1&gt;($J$34-($E$34*0.125))</formula>
    </cfRule>
  </conditionalFormatting>
  <conditionalFormatting sqref="A33 G33:H33 J33">
    <cfRule type="expression" dxfId="289" priority="406">
      <formula>$J$1&gt;($J$33+($E$33*0.125))</formula>
    </cfRule>
    <cfRule type="expression" dxfId="288" priority="407">
      <formula>$J$1&gt;($J$33)</formula>
    </cfRule>
    <cfRule type="expression" dxfId="287" priority="408">
      <formula>$J$1&gt;($J$33-($E$33*0.125))</formula>
    </cfRule>
  </conditionalFormatting>
  <conditionalFormatting sqref="A32 G32:H32 J32">
    <cfRule type="expression" dxfId="286" priority="409">
      <formula>$J$1&gt;($J$32+($E$32*0.125))</formula>
    </cfRule>
    <cfRule type="expression" dxfId="285" priority="410">
      <formula>$J$1&gt;($J$32)</formula>
    </cfRule>
    <cfRule type="expression" dxfId="284" priority="411">
      <formula>$J$1&gt;($J$32-($E$32*0.125))</formula>
    </cfRule>
  </conditionalFormatting>
  <conditionalFormatting sqref="A31 G31:H31 J31">
    <cfRule type="expression" dxfId="283" priority="413">
      <formula>$J$1&gt;($J$31)</formula>
    </cfRule>
    <cfRule type="expression" dxfId="282" priority="414">
      <formula>$J$1&gt;($J$31-($E$31*0.125))</formula>
    </cfRule>
  </conditionalFormatting>
  <conditionalFormatting sqref="A30 G30:H30 J30">
    <cfRule type="expression" dxfId="281" priority="415">
      <formula>$J$1&gt;($J$30+($E$30*0.125))</formula>
    </cfRule>
    <cfRule type="expression" dxfId="280" priority="416">
      <formula>$J$1&gt;($J$30)</formula>
    </cfRule>
    <cfRule type="expression" dxfId="279" priority="417">
      <formula>$J$1&gt;($J$30-($E$30*0.125))</formula>
    </cfRule>
  </conditionalFormatting>
  <conditionalFormatting sqref="A29 G29:H29 J29">
    <cfRule type="expression" dxfId="278" priority="418">
      <formula>$J$1&gt;($J$29+($E$29*0.125))</formula>
    </cfRule>
    <cfRule type="expression" dxfId="277" priority="419">
      <formula>$J$1&gt;($J$29)</formula>
    </cfRule>
    <cfRule type="expression" dxfId="276" priority="420">
      <formula>$J$1&gt;($J$29-($E$29*0.125))</formula>
    </cfRule>
  </conditionalFormatting>
  <conditionalFormatting sqref="A28 G28:H28 J28">
    <cfRule type="expression" dxfId="275" priority="421">
      <formula>$J$1&gt;($J$28+($E$28*0.125))</formula>
    </cfRule>
    <cfRule type="expression" dxfId="274" priority="422">
      <formula>$J$1&gt;($J$28)</formula>
    </cfRule>
    <cfRule type="expression" dxfId="273" priority="423">
      <formula>$J$1&gt;($J$28-($E$28*0.125))</formula>
    </cfRule>
  </conditionalFormatting>
  <conditionalFormatting sqref="A27 G27:H27 J27">
    <cfRule type="expression" dxfId="272" priority="424">
      <formula>$J$1&gt;($J$27+($E$27*0.125))</formula>
    </cfRule>
    <cfRule type="expression" dxfId="271" priority="425">
      <formula>$J$1&gt;($J$27)</formula>
    </cfRule>
    <cfRule type="expression" dxfId="270" priority="426">
      <formula>$J$1&gt;($J$27-($E$27*0.125))</formula>
    </cfRule>
  </conditionalFormatting>
  <conditionalFormatting sqref="A26 G26:H26 J26">
    <cfRule type="expression" dxfId="269" priority="427">
      <formula>$J$1&gt;($J$26+($E$26*0.125))</formula>
    </cfRule>
    <cfRule type="expression" dxfId="268" priority="428">
      <formula>$J$1&gt;($J$26)</formula>
    </cfRule>
    <cfRule type="expression" dxfId="267" priority="429">
      <formula>$J$1&gt;($J$26-($E$26*0.125))</formula>
    </cfRule>
  </conditionalFormatting>
  <conditionalFormatting sqref="A25 G25:H25 J25">
    <cfRule type="expression" dxfId="266" priority="430">
      <formula>$J$1&gt;($J$25+($E$25*0.125))</formula>
    </cfRule>
    <cfRule type="expression" dxfId="265" priority="431">
      <formula>$J$1&gt;($J$25)</formula>
    </cfRule>
    <cfRule type="expression" dxfId="264" priority="432">
      <formula>$J$1&gt;($J$25-($E$25*0.125))</formula>
    </cfRule>
  </conditionalFormatting>
  <conditionalFormatting sqref="A24 G24:H24 J24">
    <cfRule type="expression" dxfId="263" priority="433">
      <formula>$J$1&gt;($J$24+($E$24*0.125))</formula>
    </cfRule>
    <cfRule type="expression" dxfId="262" priority="434">
      <formula>$J$1&gt;($J$24)</formula>
    </cfRule>
    <cfRule type="expression" dxfId="261" priority="435">
      <formula>$J$1&gt;($J$24-($E$24*0.125))</formula>
    </cfRule>
  </conditionalFormatting>
  <conditionalFormatting sqref="A23 G23:H23 J23">
    <cfRule type="expression" dxfId="260" priority="436">
      <formula>$J$1&gt;($J$23+($E$23*0.125))</formula>
    </cfRule>
    <cfRule type="expression" dxfId="259" priority="437">
      <formula>$J$1&gt;($J$23)</formula>
    </cfRule>
    <cfRule type="expression" dxfId="258" priority="438">
      <formula>$J$1&gt;($J$23-($E$23*0.125))</formula>
    </cfRule>
  </conditionalFormatting>
  <conditionalFormatting sqref="A22 G22:H22 J22">
    <cfRule type="expression" dxfId="257" priority="439">
      <formula>$J$1&gt;($J$22+($E$22*0.125))</formula>
    </cfRule>
    <cfRule type="expression" dxfId="256" priority="440">
      <formula>$J$1&gt;($J$22)</formula>
    </cfRule>
    <cfRule type="expression" dxfId="255" priority="441">
      <formula>$J$1&gt;($J$22-($E$22*0.125))</formula>
    </cfRule>
  </conditionalFormatting>
  <conditionalFormatting sqref="A20 G20:H20 J20">
    <cfRule type="expression" dxfId="254" priority="445">
      <formula>$J$1&gt;($J$20+($E$20*0.125))</formula>
    </cfRule>
    <cfRule type="expression" dxfId="253" priority="446">
      <formula>$J$1&gt;($J$20)</formula>
    </cfRule>
    <cfRule type="expression" dxfId="252" priority="447">
      <formula>$J$1&gt;($J$20-($E$20*0.125))</formula>
    </cfRule>
  </conditionalFormatting>
  <conditionalFormatting sqref="A19 G19:H19 J19">
    <cfRule type="expression" dxfId="251" priority="448">
      <formula>$J$1&gt;($J$19+($E$19*0.125))</formula>
    </cfRule>
    <cfRule type="expression" dxfId="250" priority="449">
      <formula>$J$1&gt;($J$19)</formula>
    </cfRule>
    <cfRule type="expression" dxfId="249" priority="450">
      <formula>$J$1&gt;($J$19-($E$19*0.125))</formula>
    </cfRule>
  </conditionalFormatting>
  <conditionalFormatting sqref="A17:A18 G17:H18 J17:J18">
    <cfRule type="expression" dxfId="248" priority="451">
      <formula>$J$1&gt;($J$17+($E$17*0.125))</formula>
    </cfRule>
    <cfRule type="expression" dxfId="247" priority="452">
      <formula>$J$1&gt;($J$17)</formula>
    </cfRule>
    <cfRule type="expression" dxfId="246" priority="453">
      <formula>$J$1&gt;($J$17-($E$17*0.125))</formula>
    </cfRule>
  </conditionalFormatting>
  <conditionalFormatting sqref="A16 G16:H16 J16">
    <cfRule type="expression" dxfId="245" priority="454">
      <formula>$J$1&gt;($J$16+($E$16*0.125))</formula>
    </cfRule>
    <cfRule type="expression" dxfId="244" priority="455">
      <formula>$J$1&gt;($J$16)</formula>
    </cfRule>
    <cfRule type="expression" dxfId="243" priority="456">
      <formula>$J$1&gt;($J$16-($E$16*0.125))</formula>
    </cfRule>
  </conditionalFormatting>
  <conditionalFormatting sqref="A15 G15:H15 J15">
    <cfRule type="expression" dxfId="242" priority="457">
      <formula>$J$1&gt;($J$15+($E$15*0.125))</formula>
    </cfRule>
    <cfRule type="expression" dxfId="241" priority="458">
      <formula>$J$1&gt;($J$15)</formula>
    </cfRule>
    <cfRule type="expression" dxfId="240" priority="459">
      <formula>$J$1&gt;($J$15-($E$15*0.125))</formula>
    </cfRule>
  </conditionalFormatting>
  <conditionalFormatting sqref="A14 G14:H14 J14">
    <cfRule type="expression" dxfId="239" priority="460">
      <formula>$J$1&gt;($J$14+($E$14*0.125))</formula>
    </cfRule>
    <cfRule type="expression" dxfId="238" priority="461">
      <formula>$J$1&gt;($J$14)</formula>
    </cfRule>
    <cfRule type="expression" dxfId="237" priority="462">
      <formula>$J$1&gt;($J$14-($E$14*0.125))</formula>
    </cfRule>
  </conditionalFormatting>
  <conditionalFormatting sqref="A13 G13:H13 J13">
    <cfRule type="expression" dxfId="236" priority="463">
      <formula>$J$1&gt;($J$13+($E$13*0.125))</formula>
    </cfRule>
    <cfRule type="expression" dxfId="235" priority="464">
      <formula>$J$1&gt;($J$13)</formula>
    </cfRule>
    <cfRule type="expression" dxfId="234" priority="465">
      <formula>$J$1&gt;($J$13-($E$13*0.125))</formula>
    </cfRule>
  </conditionalFormatting>
  <conditionalFormatting sqref="A12 G12:H12 J12">
    <cfRule type="expression" dxfId="233" priority="466">
      <formula>$J$1&gt;($J$12+($E$12*0.125))</formula>
    </cfRule>
    <cfRule type="expression" dxfId="232" priority="467">
      <formula>$J$1&gt;($J$12)</formula>
    </cfRule>
    <cfRule type="expression" dxfId="231" priority="468">
      <formula>$J$1&gt;($J$12-($E$12*0.125))</formula>
    </cfRule>
  </conditionalFormatting>
  <conditionalFormatting sqref="A11 G11:H11 J11">
    <cfRule type="expression" dxfId="230" priority="469">
      <formula>$J$1&gt;($J$11+($E$11*0.125))</formula>
    </cfRule>
    <cfRule type="expression" dxfId="229" priority="470">
      <formula>$J$1&gt;($J$11)</formula>
    </cfRule>
    <cfRule type="expression" dxfId="228" priority="471">
      <formula>$J$1&gt;($J$11-($E$11*0.125))</formula>
    </cfRule>
  </conditionalFormatting>
  <conditionalFormatting sqref="A10 G10:H10 J10">
    <cfRule type="expression" dxfId="227" priority="473">
      <formula>$J$1&gt;($J$10)</formula>
    </cfRule>
    <cfRule type="expression" dxfId="226" priority="474">
      <formula>$J$1&gt;($J$10-($E$10*0.125))</formula>
    </cfRule>
  </conditionalFormatting>
  <conditionalFormatting sqref="A9 G9:H9 J9">
    <cfRule type="expression" dxfId="225" priority="475">
      <formula>$J$1&gt;($J$9+($E$9*0.125))</formula>
    </cfRule>
    <cfRule type="expression" dxfId="224" priority="476">
      <formula>$J$1&gt;($J$9)</formula>
    </cfRule>
    <cfRule type="expression" dxfId="223" priority="477">
      <formula>$J$1&gt;($J$9-($E$9*0.125))</formula>
    </cfRule>
  </conditionalFormatting>
  <conditionalFormatting sqref="A8 G8:H8 J8">
    <cfRule type="expression" dxfId="222" priority="478">
      <formula>$J$1&gt;($J$8+($E$8*0.125))</formula>
    </cfRule>
    <cfRule type="expression" dxfId="221" priority="479">
      <formula>$J$1&gt;($J$8)</formula>
    </cfRule>
    <cfRule type="expression" dxfId="220" priority="480">
      <formula>$J$1&gt;($J$8-($E$8*0.125))</formula>
    </cfRule>
  </conditionalFormatting>
  <conditionalFormatting sqref="A7 G7:H7 J7">
    <cfRule type="expression" dxfId="219" priority="481">
      <formula>$J$1&gt;($J$7+($E$7*0.125))</formula>
    </cfRule>
    <cfRule type="expression" dxfId="218" priority="482">
      <formula>$J$1&gt;($J$7)</formula>
    </cfRule>
    <cfRule type="expression" dxfId="217" priority="483">
      <formula>$J$1&gt;($J$7-($E$7*0.125))</formula>
    </cfRule>
  </conditionalFormatting>
  <conditionalFormatting sqref="A6 G6:H6 J6">
    <cfRule type="expression" dxfId="216" priority="484">
      <formula>$J$1&gt;($J$6+($E$6*0.125))</formula>
    </cfRule>
    <cfRule type="expression" dxfId="215" priority="485">
      <formula>$J$1&gt;($J$6)</formula>
    </cfRule>
    <cfRule type="expression" dxfId="214" priority="486">
      <formula>$J$1&gt;($J$6-($E$6*0.125))</formula>
    </cfRule>
  </conditionalFormatting>
  <conditionalFormatting sqref="A5 G5:H5 J5">
    <cfRule type="expression" dxfId="213" priority="487">
      <formula>$J$1&gt;($J$5+($E$5*0.125))</formula>
    </cfRule>
    <cfRule type="expression" dxfId="212" priority="488">
      <formula>$J$1&gt;($J$5)</formula>
    </cfRule>
    <cfRule type="expression" dxfId="211" priority="489">
      <formula>$J$1&gt;($J$5-($E$5*0.125))</formula>
    </cfRule>
  </conditionalFormatting>
  <conditionalFormatting sqref="A4 G4:H4 J4">
    <cfRule type="expression" dxfId="210" priority="490">
      <formula>$J$1&gt;($J$4+($E$4*0.125))</formula>
    </cfRule>
    <cfRule type="expression" dxfId="209" priority="491">
      <formula>$J$1&gt;($J$4)</formula>
    </cfRule>
    <cfRule type="expression" dxfId="208" priority="492">
      <formula>$J$1&gt;($J$4-($E$4*0.125))</formula>
    </cfRule>
  </conditionalFormatting>
  <conditionalFormatting sqref="A3 G3:H3 J3">
    <cfRule type="expression" dxfId="207" priority="493">
      <formula>$J$1&gt;($J$3+($E$3*0.125))</formula>
    </cfRule>
    <cfRule type="expression" dxfId="206" priority="494">
      <formula>$J$1&gt;($J$3)</formula>
    </cfRule>
    <cfRule type="expression" dxfId="205" priority="495">
      <formula>$J$1&gt;($J$3-($E$3*0.125))</formula>
    </cfRule>
  </conditionalFormatting>
  <conditionalFormatting sqref="A2 G2:H2 J2">
    <cfRule type="expression" dxfId="204" priority="496">
      <formula>$J$1&gt;($J$2+($E$2*0.125))</formula>
    </cfRule>
    <cfRule type="expression" dxfId="203" priority="497">
      <formula>$J$1&gt;($J$2)</formula>
    </cfRule>
    <cfRule type="expression" dxfId="202" priority="498">
      <formula>$J$1&gt;($J$2-($E$2*0.125))</formula>
    </cfRule>
  </conditionalFormatting>
  <conditionalFormatting sqref="A18:I18">
    <cfRule type="expression" dxfId="201" priority="373">
      <formula>$I$1&gt;($I$18+($C$18*0.125))</formula>
    </cfRule>
    <cfRule type="expression" dxfId="200" priority="374">
      <formula>$I$1&gt;($I$18)</formula>
    </cfRule>
    <cfRule type="expression" dxfId="199" priority="375">
      <formula>$I$1&gt;($I$18-($C$18*0.125))</formula>
    </cfRule>
  </conditionalFormatting>
  <printOptions horizontalCentered="1"/>
  <pageMargins left="0.7" right="0.7" top="0.31" bottom="0.3" header="0.3" footer="0.3"/>
  <pageSetup scale="97" orientation="portrait" r:id="rId1"/>
  <colBreaks count="2" manualBreakCount="2">
    <brk id="6" max="66" man="1"/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39"/>
  <sheetViews>
    <sheetView zoomScaleNormal="100" workbookViewId="0">
      <pane ySplit="4" topLeftCell="A5" activePane="bottomLeft" state="frozen"/>
      <selection activeCell="A3" sqref="A3"/>
      <selection pane="bottomLeft" activeCell="D18" sqref="D18:L18"/>
    </sheetView>
  </sheetViews>
  <sheetFormatPr defaultRowHeight="14.4" x14ac:dyDescent="0.3"/>
  <cols>
    <col min="1" max="1" width="11.88671875" customWidth="1"/>
    <col min="2" max="2" width="11.109375" customWidth="1"/>
    <col min="3" max="3" width="10.33203125" customWidth="1"/>
    <col min="4" max="4" width="8.88671875" customWidth="1"/>
    <col min="6" max="6" width="8.88671875" customWidth="1"/>
    <col min="7" max="7" width="9.5546875" bestFit="1" customWidth="1"/>
    <col min="8" max="8" width="8.6640625" customWidth="1"/>
    <col min="9" max="9" width="9.33203125" bestFit="1" customWidth="1"/>
    <col min="10" max="10" width="11.33203125" bestFit="1" customWidth="1"/>
    <col min="11" max="11" width="11.5546875" bestFit="1" customWidth="1"/>
    <col min="13" max="13" width="10.5546875" bestFit="1" customWidth="1"/>
    <col min="17" max="18" width="9.5546875" bestFit="1" customWidth="1"/>
  </cols>
  <sheetData>
    <row r="1" spans="1:13" x14ac:dyDescent="0.3">
      <c r="A1" s="29" t="s">
        <v>53</v>
      </c>
      <c r="B1" t="s">
        <v>385</v>
      </c>
      <c r="C1" t="s">
        <v>25</v>
      </c>
      <c r="D1" t="s">
        <v>166</v>
      </c>
      <c r="G1" s="239" t="s">
        <v>358</v>
      </c>
      <c r="H1" s="240"/>
      <c r="I1" s="240"/>
      <c r="J1" s="138" t="s">
        <v>423</v>
      </c>
    </row>
    <row r="2" spans="1:13" x14ac:dyDescent="0.3">
      <c r="A2" s="6">
        <f ca="1">TODAY()</f>
        <v>45012</v>
      </c>
      <c r="B2">
        <f ca="1">A2-C339</f>
        <v>1196</v>
      </c>
      <c r="C2">
        <f>MAX('Fuel Consumption'!G:G,B$5:B339)</f>
        <v>65820</v>
      </c>
      <c r="D2" s="242">
        <f>SUM('Maintenance Records'!M:M,'Fuel Consumption'!K250,'Mods, Accessories, Parts, Tools'!J:J,Legalities!K:K)</f>
        <v>58781.846724000126</v>
      </c>
      <c r="E2" s="242"/>
      <c r="G2" s="114" t="s">
        <v>357</v>
      </c>
      <c r="H2" s="85" t="s">
        <v>355</v>
      </c>
      <c r="I2" s="85" t="s">
        <v>356</v>
      </c>
      <c r="J2" s="136" t="s">
        <v>422</v>
      </c>
    </row>
    <row r="3" spans="1:13" ht="15" thickBot="1" x14ac:dyDescent="0.35">
      <c r="A3" s="28"/>
      <c r="B3" s="123"/>
      <c r="G3" s="115">
        <f ca="1">C2/B2</f>
        <v>55.03344481605351</v>
      </c>
      <c r="H3" s="116">
        <f ca="1">D2/B2</f>
        <v>49.1487012742476</v>
      </c>
      <c r="I3" s="116">
        <f>D2/C2</f>
        <v>0.89306968587055802</v>
      </c>
      <c r="J3" s="137">
        <f ca="1">(D2-M339)/((B2/365)*12)</f>
        <v>841.87806258779597</v>
      </c>
      <c r="K3" s="149"/>
    </row>
    <row r="4" spans="1:13" ht="15" thickBot="1" x14ac:dyDescent="0.35">
      <c r="A4" s="34" t="s">
        <v>82</v>
      </c>
      <c r="B4" s="30" t="s">
        <v>58</v>
      </c>
      <c r="C4" s="30" t="s">
        <v>54</v>
      </c>
      <c r="D4" s="243" t="s">
        <v>83</v>
      </c>
      <c r="E4" s="243"/>
      <c r="F4" s="243"/>
      <c r="G4" s="243"/>
      <c r="H4" s="243"/>
      <c r="I4" s="243"/>
      <c r="J4" s="243"/>
      <c r="K4" s="243"/>
      <c r="L4" s="243"/>
      <c r="M4" s="58" t="s">
        <v>62</v>
      </c>
    </row>
    <row r="5" spans="1:13" s="199" customFormat="1" x14ac:dyDescent="0.3">
      <c r="A5" s="251" t="s">
        <v>664</v>
      </c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</row>
    <row r="6" spans="1:13" s="221" customFormat="1" x14ac:dyDescent="0.3">
      <c r="A6" s="80"/>
      <c r="B6" s="21"/>
      <c r="C6" s="126"/>
      <c r="D6" s="241"/>
      <c r="E6" s="241"/>
      <c r="F6" s="241"/>
      <c r="G6" s="241"/>
      <c r="H6" s="241"/>
      <c r="I6" s="241"/>
      <c r="J6" s="241"/>
      <c r="K6" s="241"/>
      <c r="L6" s="241"/>
      <c r="M6" s="83"/>
    </row>
    <row r="7" spans="1:13" s="221" customFormat="1" x14ac:dyDescent="0.3">
      <c r="A7" s="80"/>
      <c r="B7" s="21"/>
      <c r="C7" s="126"/>
      <c r="D7" s="241"/>
      <c r="E7" s="241"/>
      <c r="F7" s="241"/>
      <c r="G7" s="241"/>
      <c r="H7" s="241"/>
      <c r="I7" s="241"/>
      <c r="J7" s="241"/>
      <c r="K7" s="241"/>
      <c r="L7" s="241"/>
      <c r="M7" s="83"/>
    </row>
    <row r="8" spans="1:13" s="221" customFormat="1" x14ac:dyDescent="0.3">
      <c r="A8" s="80"/>
      <c r="B8" s="21"/>
      <c r="C8" s="126"/>
      <c r="D8" s="241"/>
      <c r="E8" s="241"/>
      <c r="F8" s="241"/>
      <c r="G8" s="241"/>
      <c r="H8" s="241"/>
      <c r="I8" s="241"/>
      <c r="J8" s="241"/>
      <c r="K8" s="241"/>
      <c r="L8" s="241"/>
      <c r="M8" s="83"/>
    </row>
    <row r="9" spans="1:13" s="221" customFormat="1" x14ac:dyDescent="0.3">
      <c r="A9" s="80"/>
      <c r="B9" s="21"/>
      <c r="C9" s="126"/>
      <c r="D9" s="241"/>
      <c r="E9" s="241"/>
      <c r="F9" s="241"/>
      <c r="G9" s="241"/>
      <c r="H9" s="241"/>
      <c r="I9" s="241"/>
      <c r="J9" s="241"/>
      <c r="K9" s="241"/>
      <c r="L9" s="241"/>
      <c r="M9" s="83"/>
    </row>
    <row r="10" spans="1:13" s="221" customFormat="1" x14ac:dyDescent="0.3">
      <c r="A10" s="80"/>
      <c r="B10" s="21"/>
      <c r="C10" s="126"/>
      <c r="D10" s="241"/>
      <c r="E10" s="241"/>
      <c r="F10" s="241"/>
      <c r="G10" s="241"/>
      <c r="H10" s="241"/>
      <c r="I10" s="241"/>
      <c r="J10" s="241"/>
      <c r="K10" s="241"/>
      <c r="L10" s="241"/>
      <c r="M10" s="83"/>
    </row>
    <row r="11" spans="1:13" s="221" customFormat="1" x14ac:dyDescent="0.3">
      <c r="A11" s="80"/>
      <c r="B11" s="21"/>
      <c r="C11" s="126"/>
      <c r="D11" s="241"/>
      <c r="E11" s="241"/>
      <c r="F11" s="241"/>
      <c r="G11" s="241"/>
      <c r="H11" s="241"/>
      <c r="I11" s="241"/>
      <c r="J11" s="241"/>
      <c r="K11" s="241"/>
      <c r="L11" s="241"/>
      <c r="M11" s="83"/>
    </row>
    <row r="12" spans="1:13" s="221" customFormat="1" x14ac:dyDescent="0.3">
      <c r="A12" s="80"/>
      <c r="B12" s="21"/>
      <c r="C12" s="126"/>
      <c r="D12" s="241"/>
      <c r="E12" s="241"/>
      <c r="F12" s="241"/>
      <c r="G12" s="241"/>
      <c r="H12" s="241"/>
      <c r="I12" s="241"/>
      <c r="J12" s="241"/>
      <c r="K12" s="241"/>
      <c r="L12" s="241"/>
      <c r="M12" s="83"/>
    </row>
    <row r="13" spans="1:13" s="221" customFormat="1" x14ac:dyDescent="0.3">
      <c r="A13" s="80"/>
      <c r="B13" s="21"/>
      <c r="C13" s="126"/>
      <c r="D13" s="241"/>
      <c r="E13" s="241"/>
      <c r="F13" s="241"/>
      <c r="G13" s="241"/>
      <c r="H13" s="241"/>
      <c r="I13" s="241"/>
      <c r="J13" s="241"/>
      <c r="K13" s="241"/>
      <c r="L13" s="241"/>
      <c r="M13" s="83"/>
    </row>
    <row r="14" spans="1:13" s="221" customFormat="1" x14ac:dyDescent="0.3">
      <c r="A14" s="80"/>
      <c r="B14" s="21"/>
      <c r="C14" s="126"/>
      <c r="D14" s="241"/>
      <c r="E14" s="241"/>
      <c r="F14" s="241"/>
      <c r="G14" s="241"/>
      <c r="H14" s="241"/>
      <c r="I14" s="241"/>
      <c r="J14" s="241"/>
      <c r="K14" s="241"/>
      <c r="L14" s="241"/>
      <c r="M14" s="83"/>
    </row>
    <row r="15" spans="1:13" s="221" customFormat="1" x14ac:dyDescent="0.3">
      <c r="A15" s="80"/>
      <c r="B15" s="21"/>
      <c r="C15" s="126"/>
      <c r="D15" s="241"/>
      <c r="E15" s="241"/>
      <c r="F15" s="241"/>
      <c r="G15" s="241"/>
      <c r="H15" s="241"/>
      <c r="I15" s="241"/>
      <c r="J15" s="241"/>
      <c r="K15" s="241"/>
      <c r="L15" s="241"/>
      <c r="M15" s="83"/>
    </row>
    <row r="16" spans="1:13" s="221" customFormat="1" x14ac:dyDescent="0.3">
      <c r="A16" s="80"/>
      <c r="B16" s="21"/>
      <c r="C16" s="126"/>
      <c r="D16" s="241"/>
      <c r="E16" s="241"/>
      <c r="F16" s="241"/>
      <c r="G16" s="241"/>
      <c r="H16" s="241"/>
      <c r="I16" s="241"/>
      <c r="J16" s="241"/>
      <c r="K16" s="241"/>
      <c r="L16" s="241"/>
      <c r="M16" s="83"/>
    </row>
    <row r="17" spans="1:13" s="221" customFormat="1" x14ac:dyDescent="0.3">
      <c r="A17" s="80"/>
      <c r="B17" s="21"/>
      <c r="C17" s="126"/>
      <c r="D17" s="241"/>
      <c r="E17" s="241"/>
      <c r="F17" s="241"/>
      <c r="G17" s="241"/>
      <c r="H17" s="241"/>
      <c r="I17" s="241"/>
      <c r="J17" s="241"/>
      <c r="K17" s="241"/>
      <c r="L17" s="241"/>
      <c r="M17" s="83"/>
    </row>
    <row r="18" spans="1:13" s="221" customFormat="1" x14ac:dyDescent="0.3">
      <c r="A18" s="80"/>
      <c r="B18" s="21"/>
      <c r="C18" s="126"/>
      <c r="D18" s="241"/>
      <c r="E18" s="241"/>
      <c r="F18" s="241"/>
      <c r="G18" s="241"/>
      <c r="H18" s="241"/>
      <c r="I18" s="241"/>
      <c r="J18" s="241"/>
      <c r="K18" s="241"/>
      <c r="L18" s="241"/>
      <c r="M18" s="83"/>
    </row>
    <row r="19" spans="1:13" s="221" customFormat="1" x14ac:dyDescent="0.3">
      <c r="A19" s="80"/>
      <c r="B19" s="21"/>
      <c r="C19" s="126"/>
      <c r="D19" s="241"/>
      <c r="E19" s="241"/>
      <c r="F19" s="241"/>
      <c r="G19" s="241"/>
      <c r="H19" s="241"/>
      <c r="I19" s="241"/>
      <c r="J19" s="241"/>
      <c r="K19" s="241"/>
      <c r="L19" s="241"/>
      <c r="M19" s="83"/>
    </row>
    <row r="20" spans="1:13" s="221" customFormat="1" x14ac:dyDescent="0.3">
      <c r="A20" s="80" t="s">
        <v>40</v>
      </c>
      <c r="B20" s="21">
        <v>65806</v>
      </c>
      <c r="C20" s="126">
        <v>45002</v>
      </c>
      <c r="D20" s="241" t="s">
        <v>715</v>
      </c>
      <c r="E20" s="241"/>
      <c r="F20" s="241"/>
      <c r="G20" s="241"/>
      <c r="H20" s="241"/>
      <c r="I20" s="241"/>
      <c r="J20" s="241"/>
      <c r="K20" s="241"/>
      <c r="L20" s="241"/>
      <c r="M20" s="83">
        <v>0</v>
      </c>
    </row>
    <row r="21" spans="1:13" s="221" customFormat="1" x14ac:dyDescent="0.3">
      <c r="A21" s="80" t="s">
        <v>45</v>
      </c>
      <c r="B21" s="21">
        <v>65806</v>
      </c>
      <c r="C21" s="126">
        <v>45002</v>
      </c>
      <c r="D21" s="241" t="s">
        <v>716</v>
      </c>
      <c r="E21" s="241"/>
      <c r="F21" s="241"/>
      <c r="G21" s="241"/>
      <c r="H21" s="241"/>
      <c r="I21" s="241"/>
      <c r="J21" s="241"/>
      <c r="K21" s="241"/>
      <c r="L21" s="241"/>
      <c r="M21" s="83">
        <v>0</v>
      </c>
    </row>
    <row r="22" spans="1:13" s="221" customFormat="1" x14ac:dyDescent="0.3">
      <c r="A22" s="80" t="s">
        <v>37</v>
      </c>
      <c r="B22" s="21">
        <v>65799</v>
      </c>
      <c r="C22" s="126">
        <v>45002</v>
      </c>
      <c r="D22" s="241" t="s">
        <v>276</v>
      </c>
      <c r="E22" s="241"/>
      <c r="F22" s="241"/>
      <c r="G22" s="241"/>
      <c r="H22" s="241"/>
      <c r="I22" s="241"/>
      <c r="J22" s="241"/>
      <c r="K22" s="241"/>
      <c r="L22" s="241"/>
      <c r="M22" s="83">
        <v>0</v>
      </c>
    </row>
    <row r="23" spans="1:13" s="221" customFormat="1" x14ac:dyDescent="0.3">
      <c r="A23" s="80" t="s">
        <v>36</v>
      </c>
      <c r="B23" s="21">
        <v>65516</v>
      </c>
      <c r="C23" s="126">
        <v>44997</v>
      </c>
      <c r="D23" s="241" t="s">
        <v>714</v>
      </c>
      <c r="E23" s="241"/>
      <c r="F23" s="241"/>
      <c r="G23" s="241"/>
      <c r="H23" s="241"/>
      <c r="I23" s="241"/>
      <c r="J23" s="241"/>
      <c r="K23" s="241"/>
      <c r="L23" s="241"/>
      <c r="M23" s="83">
        <v>0</v>
      </c>
    </row>
    <row r="24" spans="1:13" s="221" customFormat="1" x14ac:dyDescent="0.3">
      <c r="A24" s="80" t="s">
        <v>34</v>
      </c>
      <c r="B24" s="21">
        <v>65516</v>
      </c>
      <c r="C24" s="126">
        <v>44997</v>
      </c>
      <c r="D24" s="241" t="s">
        <v>224</v>
      </c>
      <c r="E24" s="241"/>
      <c r="F24" s="241"/>
      <c r="G24" s="241"/>
      <c r="H24" s="241"/>
      <c r="I24" s="241"/>
      <c r="J24" s="241"/>
      <c r="K24" s="241"/>
      <c r="L24" s="241"/>
      <c r="M24" s="83">
        <v>0</v>
      </c>
    </row>
    <row r="25" spans="1:13" s="221" customFormat="1" x14ac:dyDescent="0.3">
      <c r="A25" s="80" t="s">
        <v>33</v>
      </c>
      <c r="B25" s="21">
        <v>65516</v>
      </c>
      <c r="C25" s="126">
        <v>44997</v>
      </c>
      <c r="D25" s="241" t="s">
        <v>306</v>
      </c>
      <c r="E25" s="241"/>
      <c r="F25" s="241"/>
      <c r="G25" s="241"/>
      <c r="H25" s="241"/>
      <c r="I25" s="241"/>
      <c r="J25" s="241"/>
      <c r="K25" s="241"/>
      <c r="L25" s="241"/>
      <c r="M25" s="83">
        <v>0</v>
      </c>
    </row>
    <row r="26" spans="1:13" s="221" customFormat="1" x14ac:dyDescent="0.3">
      <c r="A26" s="80" t="s">
        <v>32</v>
      </c>
      <c r="B26" s="21">
        <v>65516</v>
      </c>
      <c r="C26" s="126">
        <v>44997</v>
      </c>
      <c r="D26" s="241" t="s">
        <v>713</v>
      </c>
      <c r="E26" s="241"/>
      <c r="F26" s="241"/>
      <c r="G26" s="241"/>
      <c r="H26" s="241"/>
      <c r="I26" s="241"/>
      <c r="J26" s="241"/>
      <c r="K26" s="241"/>
      <c r="L26" s="241"/>
      <c r="M26" s="83">
        <v>0</v>
      </c>
    </row>
    <row r="27" spans="1:13" s="219" customFormat="1" x14ac:dyDescent="0.3">
      <c r="A27" s="80" t="s">
        <v>31</v>
      </c>
      <c r="B27" s="21">
        <v>65516</v>
      </c>
      <c r="C27" s="126">
        <v>44997</v>
      </c>
      <c r="D27" s="241" t="s">
        <v>711</v>
      </c>
      <c r="E27" s="241"/>
      <c r="F27" s="241"/>
      <c r="G27" s="241"/>
      <c r="H27" s="241"/>
      <c r="I27" s="241"/>
      <c r="J27" s="241"/>
      <c r="K27" s="241"/>
      <c r="L27" s="241"/>
      <c r="M27" s="83">
        <v>0</v>
      </c>
    </row>
    <row r="28" spans="1:13" s="219" customFormat="1" x14ac:dyDescent="0.3">
      <c r="A28" s="80" t="s">
        <v>30</v>
      </c>
      <c r="B28" s="21">
        <v>65516</v>
      </c>
      <c r="C28" s="126">
        <v>44997</v>
      </c>
      <c r="D28" s="241" t="s">
        <v>710</v>
      </c>
      <c r="E28" s="241"/>
      <c r="F28" s="241"/>
      <c r="G28" s="241"/>
      <c r="H28" s="241"/>
      <c r="I28" s="241"/>
      <c r="J28" s="241"/>
      <c r="K28" s="241"/>
      <c r="L28" s="241"/>
      <c r="M28" s="83">
        <v>0</v>
      </c>
    </row>
    <row r="29" spans="1:13" s="219" customFormat="1" x14ac:dyDescent="0.3">
      <c r="A29" s="80" t="s">
        <v>28</v>
      </c>
      <c r="B29" s="21">
        <v>65516</v>
      </c>
      <c r="C29" s="126">
        <v>44997</v>
      </c>
      <c r="D29" s="241" t="s">
        <v>691</v>
      </c>
      <c r="E29" s="241"/>
      <c r="F29" s="241"/>
      <c r="G29" s="241"/>
      <c r="H29" s="241"/>
      <c r="I29" s="241"/>
      <c r="J29" s="241"/>
      <c r="K29" s="241"/>
      <c r="L29" s="241"/>
      <c r="M29" s="83">
        <v>0</v>
      </c>
    </row>
    <row r="30" spans="1:13" s="219" customFormat="1" x14ac:dyDescent="0.3">
      <c r="A30" s="80" t="s">
        <v>28</v>
      </c>
      <c r="B30" s="21">
        <v>63887</v>
      </c>
      <c r="C30" s="126">
        <v>44971</v>
      </c>
      <c r="D30" s="241" t="s">
        <v>691</v>
      </c>
      <c r="E30" s="241"/>
      <c r="F30" s="241"/>
      <c r="G30" s="241"/>
      <c r="H30" s="241"/>
      <c r="I30" s="241"/>
      <c r="J30" s="241"/>
      <c r="K30" s="241"/>
      <c r="L30" s="241"/>
      <c r="M30" s="83">
        <v>0</v>
      </c>
    </row>
    <row r="31" spans="1:13" s="208" customFormat="1" x14ac:dyDescent="0.3">
      <c r="A31" s="80" t="s">
        <v>30</v>
      </c>
      <c r="B31" s="21">
        <v>63887</v>
      </c>
      <c r="C31" s="126">
        <v>44971</v>
      </c>
      <c r="D31" s="241" t="s">
        <v>692</v>
      </c>
      <c r="E31" s="241"/>
      <c r="F31" s="241"/>
      <c r="G31" s="241"/>
      <c r="H31" s="241"/>
      <c r="I31" s="241"/>
      <c r="J31" s="241"/>
      <c r="K31" s="241"/>
      <c r="L31" s="241"/>
      <c r="M31" s="83">
        <v>0</v>
      </c>
    </row>
    <row r="32" spans="1:13" s="205" customFormat="1" x14ac:dyDescent="0.3">
      <c r="A32" s="80" t="s">
        <v>31</v>
      </c>
      <c r="B32" s="21">
        <v>63887</v>
      </c>
      <c r="C32" s="126">
        <v>44971</v>
      </c>
      <c r="D32" s="241" t="s">
        <v>712</v>
      </c>
      <c r="E32" s="241"/>
      <c r="F32" s="241"/>
      <c r="G32" s="241"/>
      <c r="H32" s="241"/>
      <c r="I32" s="241"/>
      <c r="J32" s="241"/>
      <c r="K32" s="241"/>
      <c r="L32" s="241"/>
      <c r="M32" s="83">
        <v>0</v>
      </c>
    </row>
    <row r="33" spans="1:13" s="205" customFormat="1" x14ac:dyDescent="0.3">
      <c r="A33" s="80" t="s">
        <v>32</v>
      </c>
      <c r="B33" s="21">
        <v>63887</v>
      </c>
      <c r="C33" s="126">
        <v>44971</v>
      </c>
      <c r="D33" s="241" t="s">
        <v>693</v>
      </c>
      <c r="E33" s="241"/>
      <c r="F33" s="241"/>
      <c r="G33" s="241"/>
      <c r="H33" s="241"/>
      <c r="I33" s="241"/>
      <c r="J33" s="241"/>
      <c r="K33" s="241"/>
      <c r="L33" s="241"/>
      <c r="M33" s="83">
        <v>0</v>
      </c>
    </row>
    <row r="34" spans="1:13" s="205" customFormat="1" x14ac:dyDescent="0.3">
      <c r="A34" s="80" t="s">
        <v>33</v>
      </c>
      <c r="B34" s="21">
        <v>63887</v>
      </c>
      <c r="C34" s="126">
        <v>44971</v>
      </c>
      <c r="D34" s="241" t="s">
        <v>306</v>
      </c>
      <c r="E34" s="241"/>
      <c r="F34" s="241"/>
      <c r="G34" s="241"/>
      <c r="H34" s="241"/>
      <c r="I34" s="241"/>
      <c r="J34" s="241"/>
      <c r="K34" s="241"/>
      <c r="L34" s="241"/>
      <c r="M34" s="83">
        <v>0</v>
      </c>
    </row>
    <row r="35" spans="1:13" s="205" customFormat="1" x14ac:dyDescent="0.3">
      <c r="A35" s="80" t="s">
        <v>191</v>
      </c>
      <c r="B35" s="21">
        <v>63887</v>
      </c>
      <c r="C35" s="126">
        <v>44971</v>
      </c>
      <c r="D35" s="241" t="s">
        <v>694</v>
      </c>
      <c r="E35" s="241"/>
      <c r="F35" s="241"/>
      <c r="G35" s="241"/>
      <c r="H35" s="241"/>
      <c r="I35" s="241"/>
      <c r="J35" s="241"/>
      <c r="K35" s="241"/>
      <c r="L35" s="241"/>
      <c r="M35" s="83">
        <v>0</v>
      </c>
    </row>
    <row r="36" spans="1:13" s="205" customFormat="1" x14ac:dyDescent="0.3">
      <c r="A36" s="80" t="s">
        <v>681</v>
      </c>
      <c r="B36" s="21">
        <v>62637</v>
      </c>
      <c r="C36" s="126">
        <v>44955</v>
      </c>
      <c r="D36" s="241" t="s">
        <v>684</v>
      </c>
      <c r="E36" s="241"/>
      <c r="F36" s="241"/>
      <c r="G36" s="241"/>
      <c r="H36" s="241"/>
      <c r="I36" s="241"/>
      <c r="J36" s="241"/>
      <c r="K36" s="241"/>
      <c r="L36" s="241"/>
      <c r="M36" s="83">
        <v>0</v>
      </c>
    </row>
    <row r="37" spans="1:13" s="205" customFormat="1" x14ac:dyDescent="0.3">
      <c r="A37" s="80" t="s">
        <v>547</v>
      </c>
      <c r="B37" s="21">
        <v>62637</v>
      </c>
      <c r="C37" s="126">
        <v>44955</v>
      </c>
      <c r="D37" s="241" t="s">
        <v>682</v>
      </c>
      <c r="E37" s="241"/>
      <c r="F37" s="241"/>
      <c r="G37" s="241"/>
      <c r="H37" s="241"/>
      <c r="I37" s="241"/>
      <c r="J37" s="241"/>
      <c r="K37" s="241"/>
      <c r="L37" s="241"/>
      <c r="M37" s="83">
        <v>0</v>
      </c>
    </row>
    <row r="38" spans="1:13" s="205" customFormat="1" x14ac:dyDescent="0.3">
      <c r="A38" s="80" t="s">
        <v>547</v>
      </c>
      <c r="B38" s="21">
        <v>62577</v>
      </c>
      <c r="C38" s="126">
        <v>44949</v>
      </c>
      <c r="D38" s="241" t="s">
        <v>675</v>
      </c>
      <c r="E38" s="241"/>
      <c r="F38" s="241"/>
      <c r="G38" s="241"/>
      <c r="H38" s="241"/>
      <c r="I38" s="241"/>
      <c r="J38" s="241"/>
      <c r="K38" s="241"/>
      <c r="L38" s="241"/>
      <c r="M38" s="83">
        <v>0</v>
      </c>
    </row>
    <row r="39" spans="1:13" s="205" customFormat="1" x14ac:dyDescent="0.3">
      <c r="A39" s="80" t="s">
        <v>87</v>
      </c>
      <c r="B39" s="21">
        <v>62531</v>
      </c>
      <c r="C39" s="126">
        <v>44946</v>
      </c>
      <c r="D39" s="241" t="s">
        <v>367</v>
      </c>
      <c r="E39" s="241"/>
      <c r="F39" s="241"/>
      <c r="G39" s="241"/>
      <c r="H39" s="241"/>
      <c r="I39" s="241"/>
      <c r="J39" s="241"/>
      <c r="K39" s="241"/>
      <c r="L39" s="241"/>
      <c r="M39" s="83">
        <v>0</v>
      </c>
    </row>
    <row r="40" spans="1:13" s="205" customFormat="1" x14ac:dyDescent="0.3">
      <c r="A40" s="80" t="s">
        <v>35</v>
      </c>
      <c r="B40" s="21">
        <v>62531</v>
      </c>
      <c r="C40" s="126">
        <v>44946</v>
      </c>
      <c r="D40" s="241" t="s">
        <v>367</v>
      </c>
      <c r="E40" s="241"/>
      <c r="F40" s="241"/>
      <c r="G40" s="241"/>
      <c r="H40" s="241"/>
      <c r="I40" s="241"/>
      <c r="J40" s="241"/>
      <c r="K40" s="241"/>
      <c r="L40" s="241"/>
      <c r="M40" s="83">
        <v>0</v>
      </c>
    </row>
    <row r="41" spans="1:13" s="205" customFormat="1" x14ac:dyDescent="0.3">
      <c r="A41" s="80" t="s">
        <v>45</v>
      </c>
      <c r="B41" s="21">
        <v>62521</v>
      </c>
      <c r="C41" s="126">
        <v>44946</v>
      </c>
      <c r="D41" s="241" t="s">
        <v>295</v>
      </c>
      <c r="E41" s="241"/>
      <c r="F41" s="241"/>
      <c r="G41" s="241"/>
      <c r="H41" s="241"/>
      <c r="I41" s="241"/>
      <c r="J41" s="241"/>
      <c r="K41" s="241"/>
      <c r="L41" s="241"/>
      <c r="M41" s="83">
        <v>0</v>
      </c>
    </row>
    <row r="42" spans="1:13" s="205" customFormat="1" x14ac:dyDescent="0.3">
      <c r="A42" s="80" t="s">
        <v>44</v>
      </c>
      <c r="B42" s="21">
        <v>62521</v>
      </c>
      <c r="C42" s="126">
        <v>44946</v>
      </c>
      <c r="D42" s="247" t="s">
        <v>659</v>
      </c>
      <c r="E42" s="247"/>
      <c r="F42" s="247"/>
      <c r="G42" s="247"/>
      <c r="H42" s="247"/>
      <c r="I42" s="247"/>
      <c r="J42" s="247"/>
      <c r="K42" s="247"/>
      <c r="L42" s="247"/>
      <c r="M42" s="83">
        <v>0</v>
      </c>
    </row>
    <row r="43" spans="1:13" s="205" customFormat="1" x14ac:dyDescent="0.3">
      <c r="A43" s="80" t="s">
        <v>43</v>
      </c>
      <c r="B43" s="21">
        <v>62521</v>
      </c>
      <c r="C43" s="126">
        <v>44946</v>
      </c>
      <c r="D43" s="241" t="s">
        <v>658</v>
      </c>
      <c r="E43" s="241"/>
      <c r="F43" s="241"/>
      <c r="G43" s="241"/>
      <c r="H43" s="241"/>
      <c r="I43" s="241"/>
      <c r="J43" s="241"/>
      <c r="K43" s="241"/>
      <c r="L43" s="241"/>
      <c r="M43" s="83">
        <v>0</v>
      </c>
    </row>
    <row r="44" spans="1:13" s="205" customFormat="1" x14ac:dyDescent="0.3">
      <c r="A44" s="80" t="s">
        <v>42</v>
      </c>
      <c r="B44" s="21">
        <v>62521</v>
      </c>
      <c r="C44" s="126">
        <v>44946</v>
      </c>
      <c r="D44" s="241" t="s">
        <v>311</v>
      </c>
      <c r="E44" s="241"/>
      <c r="F44" s="241"/>
      <c r="G44" s="207" t="s">
        <v>424</v>
      </c>
      <c r="H44" s="207" t="s">
        <v>425</v>
      </c>
      <c r="I44" s="207" t="s">
        <v>426</v>
      </c>
      <c r="J44" s="207" t="s">
        <v>427</v>
      </c>
      <c r="K44" s="207" t="s">
        <v>656</v>
      </c>
      <c r="L44" s="207" t="s">
        <v>657</v>
      </c>
      <c r="M44" s="83">
        <v>0</v>
      </c>
    </row>
    <row r="45" spans="1:13" s="205" customFormat="1" x14ac:dyDescent="0.3">
      <c r="A45" s="80" t="s">
        <v>41</v>
      </c>
      <c r="B45" s="21">
        <v>62521</v>
      </c>
      <c r="C45" s="126">
        <v>44946</v>
      </c>
      <c r="D45" s="241" t="s">
        <v>655</v>
      </c>
      <c r="E45" s="241"/>
      <c r="F45" s="241"/>
      <c r="G45" s="241"/>
      <c r="H45" s="241"/>
      <c r="I45" s="241"/>
      <c r="J45" s="241"/>
      <c r="K45" s="241"/>
      <c r="L45" s="241"/>
      <c r="M45" s="83">
        <v>0</v>
      </c>
    </row>
    <row r="46" spans="1:13" s="205" customFormat="1" x14ac:dyDescent="0.3">
      <c r="A46" s="80" t="s">
        <v>74</v>
      </c>
      <c r="B46" s="21">
        <v>62521</v>
      </c>
      <c r="C46" s="126">
        <v>44946</v>
      </c>
      <c r="D46" s="241" t="s">
        <v>228</v>
      </c>
      <c r="E46" s="241"/>
      <c r="F46" s="241"/>
      <c r="G46" s="241"/>
      <c r="H46" s="241"/>
      <c r="I46" s="241"/>
      <c r="J46" s="241"/>
      <c r="K46" s="241"/>
      <c r="L46" s="241"/>
      <c r="M46" s="83">
        <v>0</v>
      </c>
    </row>
    <row r="47" spans="1:13" s="199" customFormat="1" x14ac:dyDescent="0.3">
      <c r="A47" s="80" t="s">
        <v>37</v>
      </c>
      <c r="B47" s="21">
        <v>62521</v>
      </c>
      <c r="C47" s="126">
        <v>44946</v>
      </c>
      <c r="D47" s="241" t="s">
        <v>276</v>
      </c>
      <c r="E47" s="241"/>
      <c r="F47" s="241"/>
      <c r="G47" s="241"/>
      <c r="H47" s="241"/>
      <c r="I47" s="241"/>
      <c r="J47" s="241"/>
      <c r="K47" s="241"/>
      <c r="L47" s="241"/>
      <c r="M47" s="83">
        <v>0</v>
      </c>
    </row>
    <row r="48" spans="1:13" s="175" customFormat="1" x14ac:dyDescent="0.3">
      <c r="A48" s="80" t="s">
        <v>547</v>
      </c>
      <c r="B48" s="21">
        <v>62502</v>
      </c>
      <c r="C48" s="126">
        <v>44945</v>
      </c>
      <c r="D48" s="241" t="s">
        <v>636</v>
      </c>
      <c r="E48" s="241"/>
      <c r="F48" s="241"/>
      <c r="G48" s="241"/>
      <c r="H48" s="241"/>
      <c r="I48" s="241"/>
      <c r="J48" s="241"/>
      <c r="K48" s="241"/>
      <c r="L48" s="241"/>
      <c r="M48" s="83">
        <v>0</v>
      </c>
    </row>
    <row r="49" spans="1:13" s="199" customFormat="1" x14ac:dyDescent="0.3">
      <c r="A49" s="80" t="s">
        <v>547</v>
      </c>
      <c r="B49" s="21">
        <v>62498</v>
      </c>
      <c r="C49" s="126">
        <v>44945</v>
      </c>
      <c r="D49" s="253" t="s">
        <v>634</v>
      </c>
      <c r="E49" s="253"/>
      <c r="F49" s="253"/>
      <c r="G49" s="253"/>
      <c r="H49" s="253"/>
      <c r="I49" s="253"/>
      <c r="J49" s="253"/>
      <c r="K49" s="253"/>
      <c r="L49" s="253"/>
      <c r="M49" s="83">
        <v>0</v>
      </c>
    </row>
    <row r="50" spans="1:13" s="199" customFormat="1" x14ac:dyDescent="0.3">
      <c r="A50" s="80" t="s">
        <v>29</v>
      </c>
      <c r="B50" s="21">
        <v>62498</v>
      </c>
      <c r="C50" s="126">
        <v>44945</v>
      </c>
      <c r="D50" s="241" t="s">
        <v>359</v>
      </c>
      <c r="E50" s="241"/>
      <c r="F50" s="241"/>
      <c r="G50" s="241"/>
      <c r="H50" s="241"/>
      <c r="I50" s="241"/>
      <c r="J50" s="241"/>
      <c r="K50" s="241"/>
      <c r="L50" s="241"/>
      <c r="M50" s="83">
        <v>0</v>
      </c>
    </row>
    <row r="51" spans="1:13" s="199" customFormat="1" x14ac:dyDescent="0.3">
      <c r="A51" s="80" t="s">
        <v>39</v>
      </c>
      <c r="B51" s="21">
        <v>62498</v>
      </c>
      <c r="C51" s="126">
        <v>44945</v>
      </c>
      <c r="D51" s="241" t="s">
        <v>227</v>
      </c>
      <c r="E51" s="241"/>
      <c r="F51" s="241"/>
      <c r="G51" s="241"/>
      <c r="H51" s="241"/>
      <c r="I51" s="241"/>
      <c r="J51" s="241"/>
      <c r="K51" s="241"/>
      <c r="L51" s="241"/>
      <c r="M51" s="83">
        <v>0</v>
      </c>
    </row>
    <row r="52" spans="1:13" s="175" customFormat="1" x14ac:dyDescent="0.3">
      <c r="A52" s="80" t="s">
        <v>78</v>
      </c>
      <c r="B52" s="21">
        <v>62498</v>
      </c>
      <c r="C52" s="126">
        <v>44945</v>
      </c>
      <c r="D52" s="246" t="s">
        <v>411</v>
      </c>
      <c r="E52" s="246"/>
      <c r="F52" s="246"/>
      <c r="G52" s="246"/>
      <c r="H52" s="246"/>
      <c r="I52" s="246"/>
      <c r="J52" s="246"/>
      <c r="K52" s="246"/>
      <c r="L52" s="246"/>
      <c r="M52" s="83">
        <v>0</v>
      </c>
    </row>
    <row r="53" spans="1:13" s="185" customFormat="1" x14ac:dyDescent="0.3">
      <c r="A53" s="80" t="s">
        <v>77</v>
      </c>
      <c r="B53" s="21">
        <v>62498</v>
      </c>
      <c r="C53" s="126">
        <v>44945</v>
      </c>
      <c r="D53" s="247" t="s">
        <v>633</v>
      </c>
      <c r="E53" s="247"/>
      <c r="F53" s="247"/>
      <c r="G53" s="247"/>
      <c r="H53" s="247"/>
      <c r="I53" s="247"/>
      <c r="J53" s="247"/>
      <c r="K53" s="247"/>
      <c r="L53" s="247"/>
      <c r="M53" s="83">
        <v>0</v>
      </c>
    </row>
    <row r="54" spans="1:13" s="185" customFormat="1" x14ac:dyDescent="0.3">
      <c r="A54" s="80" t="s">
        <v>76</v>
      </c>
      <c r="B54" s="21">
        <v>62498</v>
      </c>
      <c r="C54" s="126">
        <v>44945</v>
      </c>
      <c r="D54" s="241" t="s">
        <v>230</v>
      </c>
      <c r="E54" s="241"/>
      <c r="F54" s="241"/>
      <c r="G54" s="241"/>
      <c r="H54" s="241"/>
      <c r="I54" s="241"/>
      <c r="J54" s="241"/>
      <c r="K54" s="241"/>
      <c r="L54" s="241"/>
      <c r="M54" s="83">
        <v>0</v>
      </c>
    </row>
    <row r="55" spans="1:13" s="185" customFormat="1" x14ac:dyDescent="0.3">
      <c r="A55" s="80" t="s">
        <v>75</v>
      </c>
      <c r="B55" s="21">
        <v>62498</v>
      </c>
      <c r="C55" s="126">
        <v>44945</v>
      </c>
      <c r="D55" s="247" t="s">
        <v>635</v>
      </c>
      <c r="E55" s="247"/>
      <c r="F55" s="247"/>
      <c r="G55" s="247"/>
      <c r="H55" s="247"/>
      <c r="I55" s="247"/>
      <c r="J55" s="247"/>
      <c r="K55" s="247"/>
      <c r="L55" s="247"/>
      <c r="M55" s="83">
        <v>0</v>
      </c>
    </row>
    <row r="56" spans="1:13" s="185" customFormat="1" x14ac:dyDescent="0.3">
      <c r="A56" s="80" t="s">
        <v>73</v>
      </c>
      <c r="B56" s="21">
        <v>62498</v>
      </c>
      <c r="C56" s="126">
        <v>44945</v>
      </c>
      <c r="D56" s="241" t="s">
        <v>227</v>
      </c>
      <c r="E56" s="241"/>
      <c r="F56" s="241"/>
      <c r="G56" s="241"/>
      <c r="H56" s="241"/>
      <c r="I56" s="241"/>
      <c r="J56" s="241"/>
      <c r="K56" s="241"/>
      <c r="L56" s="241"/>
      <c r="M56" s="83">
        <v>0</v>
      </c>
    </row>
    <row r="57" spans="1:13" s="185" customFormat="1" x14ac:dyDescent="0.3">
      <c r="A57" s="80" t="s">
        <v>38</v>
      </c>
      <c r="B57" s="21">
        <v>62498</v>
      </c>
      <c r="C57" s="126">
        <v>44945</v>
      </c>
      <c r="D57" s="241" t="s">
        <v>226</v>
      </c>
      <c r="E57" s="241"/>
      <c r="F57" s="241"/>
      <c r="G57" s="241"/>
      <c r="H57" s="241"/>
      <c r="I57" s="241"/>
      <c r="J57" s="241"/>
      <c r="K57" s="241"/>
      <c r="L57" s="241"/>
      <c r="M57" s="83">
        <v>0</v>
      </c>
    </row>
    <row r="58" spans="1:13" s="185" customFormat="1" x14ac:dyDescent="0.3">
      <c r="A58" s="80" t="s">
        <v>36</v>
      </c>
      <c r="B58" s="21">
        <v>62498</v>
      </c>
      <c r="C58" s="126">
        <v>44945</v>
      </c>
      <c r="D58" s="241" t="s">
        <v>632</v>
      </c>
      <c r="E58" s="241"/>
      <c r="F58" s="241"/>
      <c r="G58" s="241"/>
      <c r="H58" s="241"/>
      <c r="I58" s="241"/>
      <c r="J58" s="241"/>
      <c r="K58" s="241"/>
      <c r="L58" s="241"/>
      <c r="M58" s="83">
        <v>0</v>
      </c>
    </row>
    <row r="59" spans="1:13" s="185" customFormat="1" x14ac:dyDescent="0.3">
      <c r="A59" s="80" t="s">
        <v>34</v>
      </c>
      <c r="B59" s="21">
        <v>62498</v>
      </c>
      <c r="C59" s="126">
        <v>44945</v>
      </c>
      <c r="D59" s="241" t="s">
        <v>224</v>
      </c>
      <c r="E59" s="241"/>
      <c r="F59" s="241"/>
      <c r="G59" s="241"/>
      <c r="H59" s="241"/>
      <c r="I59" s="241"/>
      <c r="J59" s="241"/>
      <c r="K59" s="241"/>
      <c r="L59" s="241"/>
      <c r="M59" s="83">
        <v>0</v>
      </c>
    </row>
    <row r="60" spans="1:13" s="185" customFormat="1" x14ac:dyDescent="0.3">
      <c r="A60" s="80" t="s">
        <v>33</v>
      </c>
      <c r="B60" s="21">
        <v>62498</v>
      </c>
      <c r="C60" s="126">
        <v>44945</v>
      </c>
      <c r="D60" s="241" t="s">
        <v>630</v>
      </c>
      <c r="E60" s="241"/>
      <c r="F60" s="241"/>
      <c r="G60" s="241"/>
      <c r="H60" s="241"/>
      <c r="I60" s="241"/>
      <c r="J60" s="241"/>
      <c r="K60" s="241"/>
      <c r="L60" s="241"/>
      <c r="M60" s="83">
        <v>0</v>
      </c>
    </row>
    <row r="61" spans="1:13" s="185" customFormat="1" x14ac:dyDescent="0.3">
      <c r="A61" s="80" t="s">
        <v>32</v>
      </c>
      <c r="B61" s="21">
        <v>62498</v>
      </c>
      <c r="C61" s="126">
        <v>44945</v>
      </c>
      <c r="D61" s="241" t="s">
        <v>628</v>
      </c>
      <c r="E61" s="241"/>
      <c r="F61" s="241"/>
      <c r="G61" s="241"/>
      <c r="H61" s="241"/>
      <c r="I61" s="241"/>
      <c r="J61" s="241"/>
      <c r="K61" s="241"/>
      <c r="L61" s="241"/>
      <c r="M61" s="83">
        <v>0</v>
      </c>
    </row>
    <row r="62" spans="1:13" s="185" customFormat="1" x14ac:dyDescent="0.3">
      <c r="A62" s="80" t="s">
        <v>31</v>
      </c>
      <c r="B62" s="21">
        <v>62498</v>
      </c>
      <c r="C62" s="126">
        <v>44945</v>
      </c>
      <c r="D62" s="241" t="s">
        <v>629</v>
      </c>
      <c r="E62" s="241"/>
      <c r="F62" s="241"/>
      <c r="G62" s="241"/>
      <c r="H62" s="241"/>
      <c r="I62" s="241"/>
      <c r="J62" s="241"/>
      <c r="K62" s="241"/>
      <c r="L62" s="241"/>
      <c r="M62" s="83">
        <v>0</v>
      </c>
    </row>
    <row r="63" spans="1:13" s="185" customFormat="1" x14ac:dyDescent="0.3">
      <c r="A63" s="80" t="s">
        <v>30</v>
      </c>
      <c r="B63" s="21">
        <v>62498</v>
      </c>
      <c r="C63" s="126">
        <v>44945</v>
      </c>
      <c r="D63" s="241" t="s">
        <v>631</v>
      </c>
      <c r="E63" s="241"/>
      <c r="F63" s="241"/>
      <c r="G63" s="241"/>
      <c r="H63" s="241"/>
      <c r="I63" s="241"/>
      <c r="J63" s="241"/>
      <c r="K63" s="241"/>
      <c r="L63" s="241"/>
      <c r="M63" s="83">
        <v>0</v>
      </c>
    </row>
    <row r="64" spans="1:13" s="185" customFormat="1" x14ac:dyDescent="0.3">
      <c r="A64" s="80" t="s">
        <v>28</v>
      </c>
      <c r="B64" s="21">
        <v>62498</v>
      </c>
      <c r="C64" s="126">
        <v>44945</v>
      </c>
      <c r="D64" s="244" t="s">
        <v>452</v>
      </c>
      <c r="E64" s="244"/>
      <c r="F64" s="244"/>
      <c r="G64" s="244"/>
      <c r="H64" s="244"/>
      <c r="I64" s="244"/>
      <c r="J64" s="244"/>
      <c r="K64" s="244"/>
      <c r="L64" s="244"/>
      <c r="M64" s="83">
        <v>0</v>
      </c>
    </row>
    <row r="65" spans="1:13" s="185" customFormat="1" x14ac:dyDescent="0.3">
      <c r="A65" s="80" t="s">
        <v>547</v>
      </c>
      <c r="B65" s="21">
        <v>62475</v>
      </c>
      <c r="C65" s="126">
        <v>44943</v>
      </c>
      <c r="D65" s="241" t="s">
        <v>438</v>
      </c>
      <c r="E65" s="241"/>
      <c r="F65" s="241"/>
      <c r="G65" s="241"/>
      <c r="H65" s="241"/>
      <c r="I65" s="241"/>
      <c r="J65" s="241"/>
      <c r="K65" s="241"/>
      <c r="L65" s="241"/>
      <c r="M65" s="83">
        <v>250</v>
      </c>
    </row>
    <row r="66" spans="1:13" s="185" customFormat="1" x14ac:dyDescent="0.3">
      <c r="A66" s="80" t="s">
        <v>547</v>
      </c>
      <c r="B66" s="21">
        <v>60260</v>
      </c>
      <c r="C66" s="126">
        <v>44917</v>
      </c>
      <c r="D66" s="241" t="s">
        <v>600</v>
      </c>
      <c r="E66" s="241"/>
      <c r="F66" s="241"/>
      <c r="G66" s="241"/>
      <c r="H66" s="241"/>
      <c r="I66" s="241"/>
      <c r="J66" s="241"/>
      <c r="K66" s="241"/>
      <c r="L66" s="241"/>
      <c r="M66" s="83">
        <v>129.94999999999999</v>
      </c>
    </row>
    <row r="67" spans="1:13" s="185" customFormat="1" x14ac:dyDescent="0.3">
      <c r="A67" s="80" t="s">
        <v>37</v>
      </c>
      <c r="B67" s="21">
        <v>60239</v>
      </c>
      <c r="C67" s="126">
        <v>44917</v>
      </c>
      <c r="D67" s="241" t="s">
        <v>599</v>
      </c>
      <c r="E67" s="241"/>
      <c r="F67" s="241"/>
      <c r="G67" s="241"/>
      <c r="H67" s="241"/>
      <c r="I67" s="241"/>
      <c r="J67" s="241"/>
      <c r="K67" s="241"/>
      <c r="L67" s="241"/>
      <c r="M67" s="83">
        <f>2031.98-1570</f>
        <v>461.98</v>
      </c>
    </row>
    <row r="68" spans="1:13" s="185" customFormat="1" x14ac:dyDescent="0.3">
      <c r="A68" s="80" t="s">
        <v>547</v>
      </c>
      <c r="B68" s="21">
        <v>57247</v>
      </c>
      <c r="C68" s="126">
        <v>44844</v>
      </c>
      <c r="D68" s="241" t="s">
        <v>577</v>
      </c>
      <c r="E68" s="241"/>
      <c r="F68" s="241"/>
      <c r="G68" s="241"/>
      <c r="H68" s="241"/>
      <c r="I68" s="241"/>
      <c r="J68" s="241"/>
      <c r="K68" s="241"/>
      <c r="L68" s="241"/>
      <c r="M68" s="250">
        <v>2055.38</v>
      </c>
    </row>
    <row r="69" spans="1:13" s="185" customFormat="1" x14ac:dyDescent="0.3">
      <c r="A69" s="80" t="s">
        <v>191</v>
      </c>
      <c r="B69" s="21">
        <v>57247</v>
      </c>
      <c r="C69" s="126">
        <v>44844</v>
      </c>
      <c r="D69" s="241" t="s">
        <v>576</v>
      </c>
      <c r="E69" s="241"/>
      <c r="F69" s="241"/>
      <c r="G69" s="241"/>
      <c r="H69" s="241"/>
      <c r="I69" s="241"/>
      <c r="J69" s="241"/>
      <c r="K69" s="241"/>
      <c r="L69" s="241"/>
      <c r="M69" s="250"/>
    </row>
    <row r="70" spans="1:13" s="185" customFormat="1" x14ac:dyDescent="0.3">
      <c r="A70" s="80" t="s">
        <v>546</v>
      </c>
      <c r="B70" s="21">
        <v>57247</v>
      </c>
      <c r="C70" s="126">
        <v>44844</v>
      </c>
      <c r="D70" s="249" t="s">
        <v>575</v>
      </c>
      <c r="E70" s="249"/>
      <c r="F70" s="249"/>
      <c r="G70" s="249"/>
      <c r="H70" s="249"/>
      <c r="I70" s="249"/>
      <c r="J70" s="249"/>
      <c r="K70" s="249"/>
      <c r="L70" s="249"/>
      <c r="M70" s="250"/>
    </row>
    <row r="71" spans="1:13" s="187" customFormat="1" x14ac:dyDescent="0.3">
      <c r="A71" s="80" t="s">
        <v>545</v>
      </c>
      <c r="B71" s="21">
        <v>57247</v>
      </c>
      <c r="C71" s="126">
        <v>44844</v>
      </c>
      <c r="D71" s="249"/>
      <c r="E71" s="249"/>
      <c r="F71" s="249"/>
      <c r="G71" s="249"/>
      <c r="H71" s="249"/>
      <c r="I71" s="249"/>
      <c r="J71" s="249"/>
      <c r="K71" s="249"/>
      <c r="L71" s="249"/>
      <c r="M71" s="250"/>
    </row>
    <row r="72" spans="1:13" s="185" customFormat="1" x14ac:dyDescent="0.3">
      <c r="A72" s="80" t="s">
        <v>191</v>
      </c>
      <c r="B72" s="21">
        <v>56379</v>
      </c>
      <c r="C72" s="126">
        <v>44794</v>
      </c>
      <c r="D72" s="241" t="s">
        <v>573</v>
      </c>
      <c r="E72" s="241"/>
      <c r="F72" s="241"/>
      <c r="G72" s="241"/>
      <c r="H72" s="241"/>
      <c r="I72" s="241"/>
      <c r="J72" s="241"/>
      <c r="K72" s="241"/>
      <c r="L72" s="241"/>
      <c r="M72" s="83"/>
    </row>
    <row r="73" spans="1:13" s="185" customFormat="1" x14ac:dyDescent="0.3">
      <c r="A73" s="80" t="s">
        <v>33</v>
      </c>
      <c r="B73" s="21">
        <v>56375</v>
      </c>
      <c r="C73" s="126">
        <v>44794</v>
      </c>
      <c r="D73" s="241" t="s">
        <v>306</v>
      </c>
      <c r="E73" s="241"/>
      <c r="F73" s="241"/>
      <c r="G73" s="241"/>
      <c r="H73" s="241"/>
      <c r="I73" s="241"/>
      <c r="J73" s="241"/>
      <c r="K73" s="241"/>
      <c r="L73" s="241"/>
      <c r="M73" s="83">
        <v>0</v>
      </c>
    </row>
    <row r="74" spans="1:13" s="185" customFormat="1" x14ac:dyDescent="0.3">
      <c r="A74" s="80" t="s">
        <v>32</v>
      </c>
      <c r="B74" s="21">
        <v>56375</v>
      </c>
      <c r="C74" s="126">
        <v>44794</v>
      </c>
      <c r="D74" s="241" t="s">
        <v>570</v>
      </c>
      <c r="E74" s="241"/>
      <c r="F74" s="241"/>
      <c r="G74" s="241"/>
      <c r="H74" s="241"/>
      <c r="I74" s="241"/>
      <c r="J74" s="241"/>
      <c r="K74" s="241"/>
      <c r="L74" s="241"/>
      <c r="M74" s="83">
        <v>0</v>
      </c>
    </row>
    <row r="75" spans="1:13" s="175" customFormat="1" x14ac:dyDescent="0.3">
      <c r="A75" s="80" t="s">
        <v>31</v>
      </c>
      <c r="B75" s="21">
        <v>56375</v>
      </c>
      <c r="C75" s="126">
        <v>44794</v>
      </c>
      <c r="D75" s="241" t="s">
        <v>571</v>
      </c>
      <c r="E75" s="241"/>
      <c r="F75" s="241"/>
      <c r="G75" s="241"/>
      <c r="H75" s="241"/>
      <c r="I75" s="241"/>
      <c r="J75" s="241"/>
      <c r="K75" s="241"/>
      <c r="L75" s="241"/>
      <c r="M75" s="83">
        <v>0</v>
      </c>
    </row>
    <row r="76" spans="1:13" s="175" customFormat="1" x14ac:dyDescent="0.3">
      <c r="A76" s="80" t="s">
        <v>30</v>
      </c>
      <c r="B76" s="21">
        <v>56375</v>
      </c>
      <c r="C76" s="126">
        <v>44794</v>
      </c>
      <c r="D76" s="241" t="s">
        <v>572</v>
      </c>
      <c r="E76" s="241"/>
      <c r="F76" s="241"/>
      <c r="G76" s="241"/>
      <c r="H76" s="241"/>
      <c r="I76" s="241"/>
      <c r="J76" s="241"/>
      <c r="K76" s="241"/>
      <c r="L76" s="241"/>
      <c r="M76" s="83">
        <v>0</v>
      </c>
    </row>
    <row r="77" spans="1:13" s="175" customFormat="1" x14ac:dyDescent="0.3">
      <c r="A77" s="80" t="s">
        <v>28</v>
      </c>
      <c r="B77" s="21">
        <v>56375</v>
      </c>
      <c r="C77" s="126">
        <v>44794</v>
      </c>
      <c r="D77" s="244" t="s">
        <v>452</v>
      </c>
      <c r="E77" s="244"/>
      <c r="F77" s="244"/>
      <c r="G77" s="244"/>
      <c r="H77" s="244"/>
      <c r="I77" s="244"/>
      <c r="J77" s="244"/>
      <c r="K77" s="244"/>
      <c r="L77" s="244"/>
      <c r="M77" s="83">
        <v>0</v>
      </c>
    </row>
    <row r="78" spans="1:13" s="175" customFormat="1" x14ac:dyDescent="0.3">
      <c r="A78" s="80" t="s">
        <v>547</v>
      </c>
      <c r="B78" s="21">
        <v>56290</v>
      </c>
      <c r="C78" s="126">
        <v>44792</v>
      </c>
      <c r="D78" s="241" t="s">
        <v>568</v>
      </c>
      <c r="E78" s="241"/>
      <c r="F78" s="241"/>
      <c r="G78" s="241"/>
      <c r="H78" s="241"/>
      <c r="I78" s="241"/>
      <c r="J78" s="241"/>
      <c r="K78" s="241"/>
      <c r="L78" s="241"/>
      <c r="M78" s="83">
        <v>0</v>
      </c>
    </row>
    <row r="79" spans="1:13" s="175" customFormat="1" x14ac:dyDescent="0.3">
      <c r="A79" s="80" t="s">
        <v>547</v>
      </c>
      <c r="B79" s="21"/>
      <c r="C79" s="126">
        <v>44758</v>
      </c>
      <c r="D79" s="241" t="s">
        <v>566</v>
      </c>
      <c r="E79" s="241"/>
      <c r="F79" s="241"/>
      <c r="G79" s="241"/>
      <c r="H79" s="241"/>
      <c r="I79" s="241"/>
      <c r="J79" s="241"/>
      <c r="K79" s="241"/>
      <c r="L79" s="241"/>
      <c r="M79" s="83">
        <v>54</v>
      </c>
    </row>
    <row r="80" spans="1:13" s="175" customFormat="1" x14ac:dyDescent="0.3">
      <c r="A80" s="80" t="s">
        <v>191</v>
      </c>
      <c r="B80" s="21">
        <v>55180</v>
      </c>
      <c r="C80" s="126">
        <v>44745</v>
      </c>
      <c r="D80" s="241" t="s">
        <v>542</v>
      </c>
      <c r="E80" s="241"/>
      <c r="F80" s="241"/>
      <c r="G80" s="241"/>
      <c r="H80" s="241"/>
      <c r="I80" s="241"/>
      <c r="J80" s="241"/>
      <c r="K80" s="241"/>
      <c r="L80" s="241"/>
      <c r="M80" s="83"/>
    </row>
    <row r="81" spans="1:13" s="175" customFormat="1" x14ac:dyDescent="0.3">
      <c r="A81" s="80" t="s">
        <v>78</v>
      </c>
      <c r="B81" s="21">
        <v>55180</v>
      </c>
      <c r="C81" s="126">
        <v>44745</v>
      </c>
      <c r="D81" s="246" t="s">
        <v>411</v>
      </c>
      <c r="E81" s="246"/>
      <c r="F81" s="246"/>
      <c r="G81" s="246"/>
      <c r="H81" s="246"/>
      <c r="I81" s="246"/>
      <c r="J81" s="246"/>
      <c r="K81" s="246"/>
      <c r="L81" s="246"/>
      <c r="M81" s="83">
        <v>0</v>
      </c>
    </row>
    <row r="82" spans="1:13" s="175" customFormat="1" x14ac:dyDescent="0.3">
      <c r="A82" s="80" t="s">
        <v>77</v>
      </c>
      <c r="B82" s="21">
        <v>55180</v>
      </c>
      <c r="C82" s="126">
        <v>44745</v>
      </c>
      <c r="D82" s="241" t="s">
        <v>231</v>
      </c>
      <c r="E82" s="241"/>
      <c r="F82" s="241"/>
      <c r="G82" s="241"/>
      <c r="H82" s="241"/>
      <c r="I82" s="241"/>
      <c r="J82" s="241"/>
      <c r="K82" s="241"/>
      <c r="L82" s="241"/>
      <c r="M82" s="83">
        <v>0</v>
      </c>
    </row>
    <row r="83" spans="1:13" s="175" customFormat="1" x14ac:dyDescent="0.3">
      <c r="A83" s="80" t="s">
        <v>76</v>
      </c>
      <c r="B83" s="21">
        <v>55180</v>
      </c>
      <c r="C83" s="126">
        <v>44745</v>
      </c>
      <c r="D83" s="241" t="s">
        <v>230</v>
      </c>
      <c r="E83" s="241"/>
      <c r="F83" s="241"/>
      <c r="G83" s="241"/>
      <c r="H83" s="241"/>
      <c r="I83" s="241"/>
      <c r="J83" s="241"/>
      <c r="K83" s="241"/>
      <c r="L83" s="241"/>
      <c r="M83" s="83">
        <v>0</v>
      </c>
    </row>
    <row r="84" spans="1:13" s="175" customFormat="1" x14ac:dyDescent="0.3">
      <c r="A84" s="80" t="s">
        <v>75</v>
      </c>
      <c r="B84" s="21">
        <v>55180</v>
      </c>
      <c r="C84" s="126">
        <v>44745</v>
      </c>
      <c r="D84" s="241" t="s">
        <v>229</v>
      </c>
      <c r="E84" s="241"/>
      <c r="F84" s="241"/>
      <c r="G84" s="241"/>
      <c r="H84" s="241"/>
      <c r="I84" s="241"/>
      <c r="J84" s="241"/>
      <c r="K84" s="241"/>
      <c r="L84" s="241"/>
      <c r="M84" s="83">
        <v>0</v>
      </c>
    </row>
    <row r="85" spans="1:13" s="175" customFormat="1" x14ac:dyDescent="0.3">
      <c r="A85" s="80" t="s">
        <v>38</v>
      </c>
      <c r="B85" s="21">
        <v>55180</v>
      </c>
      <c r="C85" s="126">
        <v>44745</v>
      </c>
      <c r="D85" s="241" t="s">
        <v>226</v>
      </c>
      <c r="E85" s="241"/>
      <c r="F85" s="241"/>
      <c r="G85" s="241"/>
      <c r="H85" s="241"/>
      <c r="I85" s="241"/>
      <c r="J85" s="241"/>
      <c r="K85" s="241"/>
      <c r="L85" s="241"/>
      <c r="M85" s="83">
        <v>0</v>
      </c>
    </row>
    <row r="86" spans="1:13" s="175" customFormat="1" x14ac:dyDescent="0.3">
      <c r="A86" s="80" t="s">
        <v>36</v>
      </c>
      <c r="B86" s="21">
        <v>55180</v>
      </c>
      <c r="C86" s="126">
        <v>44745</v>
      </c>
      <c r="D86" s="241" t="s">
        <v>540</v>
      </c>
      <c r="E86" s="241"/>
      <c r="F86" s="241"/>
      <c r="G86" s="241"/>
      <c r="H86" s="241"/>
      <c r="I86" s="241"/>
      <c r="J86" s="241"/>
      <c r="K86" s="241"/>
      <c r="L86" s="241"/>
      <c r="M86" s="83">
        <v>0</v>
      </c>
    </row>
    <row r="87" spans="1:13" s="124" customFormat="1" x14ac:dyDescent="0.3">
      <c r="A87" s="80" t="s">
        <v>33</v>
      </c>
      <c r="B87" s="21">
        <v>55180</v>
      </c>
      <c r="C87" s="126">
        <v>44745</v>
      </c>
      <c r="D87" s="241" t="s">
        <v>306</v>
      </c>
      <c r="E87" s="241"/>
      <c r="F87" s="241"/>
      <c r="G87" s="241"/>
      <c r="H87" s="241"/>
      <c r="I87" s="241"/>
      <c r="J87" s="241"/>
      <c r="K87" s="241"/>
      <c r="L87" s="241"/>
      <c r="M87" s="83">
        <v>0</v>
      </c>
    </row>
    <row r="88" spans="1:13" s="154" customFormat="1" x14ac:dyDescent="0.3">
      <c r="A88" s="80" t="s">
        <v>32</v>
      </c>
      <c r="B88" s="21">
        <v>55180</v>
      </c>
      <c r="C88" s="126">
        <v>44745</v>
      </c>
      <c r="D88" s="241" t="s">
        <v>535</v>
      </c>
      <c r="E88" s="241"/>
      <c r="F88" s="241"/>
      <c r="G88" s="241"/>
      <c r="H88" s="241"/>
      <c r="I88" s="241"/>
      <c r="J88" s="241"/>
      <c r="K88" s="241"/>
      <c r="L88" s="241"/>
      <c r="M88" s="83">
        <v>0</v>
      </c>
    </row>
    <row r="89" spans="1:13" s="154" customFormat="1" x14ac:dyDescent="0.3">
      <c r="A89" s="80" t="s">
        <v>31</v>
      </c>
      <c r="B89" s="21">
        <v>55180</v>
      </c>
      <c r="C89" s="126">
        <v>44745</v>
      </c>
      <c r="D89" s="241" t="s">
        <v>537</v>
      </c>
      <c r="E89" s="241"/>
      <c r="F89" s="241"/>
      <c r="G89" s="241"/>
      <c r="H89" s="241"/>
      <c r="I89" s="241"/>
      <c r="J89" s="241"/>
      <c r="K89" s="241"/>
      <c r="L89" s="241"/>
      <c r="M89" s="83">
        <v>0</v>
      </c>
    </row>
    <row r="90" spans="1:13" s="154" customFormat="1" x14ac:dyDescent="0.3">
      <c r="A90" s="80" t="s">
        <v>30</v>
      </c>
      <c r="B90" s="21">
        <v>55180</v>
      </c>
      <c r="C90" s="126">
        <v>44745</v>
      </c>
      <c r="D90" s="241" t="s">
        <v>536</v>
      </c>
      <c r="E90" s="241"/>
      <c r="F90" s="241"/>
      <c r="G90" s="241"/>
      <c r="H90" s="241"/>
      <c r="I90" s="241"/>
      <c r="J90" s="241"/>
      <c r="K90" s="241"/>
      <c r="L90" s="241"/>
      <c r="M90" s="83">
        <v>0</v>
      </c>
    </row>
    <row r="91" spans="1:13" s="154" customFormat="1" x14ac:dyDescent="0.3">
      <c r="A91" s="80" t="s">
        <v>28</v>
      </c>
      <c r="B91" s="21">
        <v>55180</v>
      </c>
      <c r="C91" s="126">
        <v>44745</v>
      </c>
      <c r="D91" s="244" t="s">
        <v>452</v>
      </c>
      <c r="E91" s="244"/>
      <c r="F91" s="244"/>
      <c r="G91" s="244"/>
      <c r="H91" s="244"/>
      <c r="I91" s="244"/>
      <c r="J91" s="244"/>
      <c r="K91" s="244"/>
      <c r="L91" s="244"/>
      <c r="M91" s="83">
        <v>0</v>
      </c>
    </row>
    <row r="92" spans="1:13" s="175" customFormat="1" x14ac:dyDescent="0.3">
      <c r="A92" s="80" t="s">
        <v>547</v>
      </c>
      <c r="B92" s="133">
        <v>55030</v>
      </c>
      <c r="C92" s="126">
        <v>44743</v>
      </c>
      <c r="D92" s="244" t="s">
        <v>539</v>
      </c>
      <c r="E92" s="244"/>
      <c r="F92" s="244"/>
      <c r="G92" s="244"/>
      <c r="H92" s="244"/>
      <c r="I92" s="244"/>
      <c r="J92" s="244"/>
      <c r="K92" s="244"/>
      <c r="L92" s="244"/>
      <c r="M92" s="83">
        <v>0</v>
      </c>
    </row>
    <row r="93" spans="1:13" s="154" customFormat="1" x14ac:dyDescent="0.3">
      <c r="A93" s="80" t="s">
        <v>547</v>
      </c>
      <c r="B93" s="21">
        <v>55015</v>
      </c>
      <c r="C93" s="126">
        <v>44743</v>
      </c>
      <c r="D93" s="241" t="s">
        <v>538</v>
      </c>
      <c r="E93" s="241"/>
      <c r="F93" s="241"/>
      <c r="G93" s="241"/>
      <c r="H93" s="241"/>
      <c r="I93" s="241"/>
      <c r="J93" s="241"/>
      <c r="K93" s="241"/>
      <c r="L93" s="241"/>
      <c r="M93" s="83">
        <v>0</v>
      </c>
    </row>
    <row r="94" spans="1:13" s="154" customFormat="1" x14ac:dyDescent="0.3">
      <c r="A94" s="80" t="s">
        <v>33</v>
      </c>
      <c r="B94" s="21">
        <v>54516</v>
      </c>
      <c r="C94" s="126">
        <v>44711</v>
      </c>
      <c r="D94" s="241" t="s">
        <v>306</v>
      </c>
      <c r="E94" s="241"/>
      <c r="F94" s="241"/>
      <c r="G94" s="241"/>
      <c r="H94" s="241"/>
      <c r="I94" s="241"/>
      <c r="J94" s="241"/>
      <c r="K94" s="241"/>
      <c r="L94" s="241"/>
      <c r="M94" s="83">
        <v>0</v>
      </c>
    </row>
    <row r="95" spans="1:13" s="154" customFormat="1" x14ac:dyDescent="0.3">
      <c r="A95" s="80" t="s">
        <v>32</v>
      </c>
      <c r="B95" s="21">
        <v>54516</v>
      </c>
      <c r="C95" s="126">
        <v>44711</v>
      </c>
      <c r="D95" s="241" t="s">
        <v>535</v>
      </c>
      <c r="E95" s="241"/>
      <c r="F95" s="241"/>
      <c r="G95" s="241"/>
      <c r="H95" s="241"/>
      <c r="I95" s="241"/>
      <c r="J95" s="241"/>
      <c r="K95" s="241"/>
      <c r="L95" s="241"/>
      <c r="M95" s="83">
        <v>0</v>
      </c>
    </row>
    <row r="96" spans="1:13" s="154" customFormat="1" x14ac:dyDescent="0.3">
      <c r="A96" s="80" t="s">
        <v>31</v>
      </c>
      <c r="B96" s="21">
        <v>54516</v>
      </c>
      <c r="C96" s="126">
        <v>44711</v>
      </c>
      <c r="D96" s="241" t="s">
        <v>534</v>
      </c>
      <c r="E96" s="241"/>
      <c r="F96" s="241"/>
      <c r="G96" s="241"/>
      <c r="H96" s="241"/>
      <c r="I96" s="241"/>
      <c r="J96" s="241"/>
      <c r="K96" s="241"/>
      <c r="L96" s="241"/>
      <c r="M96" s="83">
        <v>0</v>
      </c>
    </row>
    <row r="97" spans="1:13" s="154" customFormat="1" x14ac:dyDescent="0.3">
      <c r="A97" s="80" t="s">
        <v>30</v>
      </c>
      <c r="B97" s="21">
        <v>54516</v>
      </c>
      <c r="C97" s="126">
        <v>44711</v>
      </c>
      <c r="D97" s="241" t="s">
        <v>418</v>
      </c>
      <c r="E97" s="241"/>
      <c r="F97" s="241"/>
      <c r="G97" s="241"/>
      <c r="H97" s="241"/>
      <c r="I97" s="241"/>
      <c r="J97" s="241"/>
      <c r="K97" s="241"/>
      <c r="L97" s="241"/>
      <c r="M97" s="83">
        <v>0</v>
      </c>
    </row>
    <row r="98" spans="1:13" s="154" customFormat="1" x14ac:dyDescent="0.3">
      <c r="A98" s="80" t="s">
        <v>28</v>
      </c>
      <c r="B98" s="21">
        <v>54516</v>
      </c>
      <c r="C98" s="126">
        <v>44711</v>
      </c>
      <c r="D98" s="244" t="s">
        <v>533</v>
      </c>
      <c r="E98" s="244"/>
      <c r="F98" s="244"/>
      <c r="G98" s="244"/>
      <c r="H98" s="244"/>
      <c r="I98" s="244"/>
      <c r="J98" s="244"/>
      <c r="K98" s="244"/>
      <c r="L98" s="244"/>
      <c r="M98" s="83">
        <v>0</v>
      </c>
    </row>
    <row r="99" spans="1:13" s="154" customFormat="1" x14ac:dyDescent="0.3">
      <c r="A99" s="80" t="s">
        <v>547</v>
      </c>
      <c r="B99" s="21">
        <v>54516</v>
      </c>
      <c r="C99" s="126">
        <v>44711</v>
      </c>
      <c r="D99" s="244" t="s">
        <v>532</v>
      </c>
      <c r="E99" s="244"/>
      <c r="F99" s="244"/>
      <c r="G99" s="244"/>
      <c r="H99" s="244"/>
      <c r="I99" s="244"/>
      <c r="J99" s="244"/>
      <c r="K99" s="244"/>
      <c r="L99" s="244"/>
      <c r="M99" s="83">
        <v>0</v>
      </c>
    </row>
    <row r="100" spans="1:13" s="154" customFormat="1" x14ac:dyDescent="0.3">
      <c r="A100" s="80" t="s">
        <v>547</v>
      </c>
      <c r="B100" s="21">
        <v>54516</v>
      </c>
      <c r="C100" s="126">
        <v>44710</v>
      </c>
      <c r="D100" s="244" t="s">
        <v>529</v>
      </c>
      <c r="E100" s="244"/>
      <c r="F100" s="244"/>
      <c r="G100" s="244"/>
      <c r="H100" s="244"/>
      <c r="I100" s="244"/>
      <c r="J100" s="244"/>
      <c r="K100" s="244"/>
      <c r="L100" s="244"/>
      <c r="M100" s="83">
        <v>12</v>
      </c>
    </row>
    <row r="101" spans="1:13" s="154" customFormat="1" x14ac:dyDescent="0.3">
      <c r="A101" s="80" t="s">
        <v>33</v>
      </c>
      <c r="B101" s="21">
        <v>51464</v>
      </c>
      <c r="C101" s="126">
        <v>44651</v>
      </c>
      <c r="D101" s="241" t="s">
        <v>306</v>
      </c>
      <c r="E101" s="241"/>
      <c r="F101" s="241"/>
      <c r="G101" s="241"/>
      <c r="H101" s="241"/>
      <c r="I101" s="241"/>
      <c r="J101" s="241"/>
      <c r="K101" s="241"/>
      <c r="L101" s="241"/>
      <c r="M101" s="83">
        <v>0</v>
      </c>
    </row>
    <row r="102" spans="1:13" s="154" customFormat="1" x14ac:dyDescent="0.3">
      <c r="A102" s="80" t="s">
        <v>32</v>
      </c>
      <c r="B102" s="21">
        <v>51464</v>
      </c>
      <c r="C102" s="126">
        <v>44651</v>
      </c>
      <c r="D102" s="241" t="s">
        <v>454</v>
      </c>
      <c r="E102" s="241"/>
      <c r="F102" s="241"/>
      <c r="G102" s="241"/>
      <c r="H102" s="241"/>
      <c r="I102" s="241"/>
      <c r="J102" s="241"/>
      <c r="K102" s="241"/>
      <c r="L102" s="241"/>
      <c r="M102" s="83">
        <v>0</v>
      </c>
    </row>
    <row r="103" spans="1:13" s="154" customFormat="1" x14ac:dyDescent="0.3">
      <c r="A103" s="80" t="s">
        <v>31</v>
      </c>
      <c r="B103" s="21">
        <v>51464</v>
      </c>
      <c r="C103" s="126">
        <v>44651</v>
      </c>
      <c r="D103" s="241" t="s">
        <v>523</v>
      </c>
      <c r="E103" s="241"/>
      <c r="F103" s="241"/>
      <c r="G103" s="241"/>
      <c r="H103" s="241"/>
      <c r="I103" s="241"/>
      <c r="J103" s="241"/>
      <c r="K103" s="241"/>
      <c r="L103" s="241"/>
      <c r="M103" s="83">
        <v>0</v>
      </c>
    </row>
    <row r="104" spans="1:13" s="154" customFormat="1" x14ac:dyDescent="0.3">
      <c r="A104" s="80" t="s">
        <v>30</v>
      </c>
      <c r="B104" s="21">
        <v>51464</v>
      </c>
      <c r="C104" s="126">
        <v>44651</v>
      </c>
      <c r="D104" s="241" t="s">
        <v>418</v>
      </c>
      <c r="E104" s="241"/>
      <c r="F104" s="241"/>
      <c r="G104" s="241"/>
      <c r="H104" s="241"/>
      <c r="I104" s="241"/>
      <c r="J104" s="241"/>
      <c r="K104" s="241"/>
      <c r="L104" s="241"/>
      <c r="M104" s="83">
        <v>0</v>
      </c>
    </row>
    <row r="105" spans="1:13" s="154" customFormat="1" x14ac:dyDescent="0.3">
      <c r="A105" s="80" t="s">
        <v>28</v>
      </c>
      <c r="B105" s="21">
        <v>51464</v>
      </c>
      <c r="C105" s="126">
        <v>44651</v>
      </c>
      <c r="D105" s="241" t="s">
        <v>452</v>
      </c>
      <c r="E105" s="241"/>
      <c r="F105" s="241"/>
      <c r="G105" s="241"/>
      <c r="H105" s="241"/>
      <c r="I105" s="241"/>
      <c r="J105" s="241"/>
      <c r="K105" s="241"/>
      <c r="L105" s="241"/>
      <c r="M105" s="83">
        <v>0</v>
      </c>
    </row>
    <row r="106" spans="1:13" s="154" customFormat="1" x14ac:dyDescent="0.3">
      <c r="A106" s="80" t="s">
        <v>39</v>
      </c>
      <c r="B106" s="21">
        <v>49578</v>
      </c>
      <c r="C106" s="126">
        <v>44588</v>
      </c>
      <c r="D106" s="241" t="s">
        <v>227</v>
      </c>
      <c r="E106" s="241"/>
      <c r="F106" s="241"/>
      <c r="G106" s="241"/>
      <c r="H106" s="241"/>
      <c r="I106" s="241"/>
      <c r="J106" s="241"/>
      <c r="K106" s="241"/>
      <c r="L106" s="241"/>
      <c r="M106" s="83">
        <v>0</v>
      </c>
    </row>
    <row r="107" spans="1:13" s="154" customFormat="1" x14ac:dyDescent="0.3">
      <c r="A107" s="80" t="s">
        <v>78</v>
      </c>
      <c r="B107" s="21">
        <v>49578</v>
      </c>
      <c r="C107" s="126">
        <v>44588</v>
      </c>
      <c r="D107" s="246" t="s">
        <v>411</v>
      </c>
      <c r="E107" s="246"/>
      <c r="F107" s="246"/>
      <c r="G107" s="246"/>
      <c r="H107" s="246"/>
      <c r="I107" s="246"/>
      <c r="J107" s="246"/>
      <c r="K107" s="246"/>
      <c r="L107" s="246"/>
      <c r="M107" s="83">
        <v>0</v>
      </c>
    </row>
    <row r="108" spans="1:13" s="154" customFormat="1" x14ac:dyDescent="0.3">
      <c r="A108" s="80" t="s">
        <v>77</v>
      </c>
      <c r="B108" s="21">
        <v>49578</v>
      </c>
      <c r="C108" s="126">
        <v>44588</v>
      </c>
      <c r="D108" s="241" t="s">
        <v>231</v>
      </c>
      <c r="E108" s="241"/>
      <c r="F108" s="241"/>
      <c r="G108" s="241"/>
      <c r="H108" s="241"/>
      <c r="I108" s="241"/>
      <c r="J108" s="241"/>
      <c r="K108" s="241"/>
      <c r="L108" s="241"/>
      <c r="M108" s="83">
        <v>0</v>
      </c>
    </row>
    <row r="109" spans="1:13" s="154" customFormat="1" x14ac:dyDescent="0.3">
      <c r="A109" s="80" t="s">
        <v>76</v>
      </c>
      <c r="B109" s="21">
        <v>49578</v>
      </c>
      <c r="C109" s="126">
        <v>44588</v>
      </c>
      <c r="D109" s="241" t="s">
        <v>230</v>
      </c>
      <c r="E109" s="241"/>
      <c r="F109" s="241"/>
      <c r="G109" s="241"/>
      <c r="H109" s="241"/>
      <c r="I109" s="241"/>
      <c r="J109" s="241"/>
      <c r="K109" s="241"/>
      <c r="L109" s="241"/>
      <c r="M109" s="83">
        <v>0</v>
      </c>
    </row>
    <row r="110" spans="1:13" s="154" customFormat="1" x14ac:dyDescent="0.3">
      <c r="A110" s="80" t="s">
        <v>75</v>
      </c>
      <c r="B110" s="21">
        <v>49578</v>
      </c>
      <c r="C110" s="126">
        <v>44588</v>
      </c>
      <c r="D110" s="241" t="s">
        <v>229</v>
      </c>
      <c r="E110" s="241"/>
      <c r="F110" s="241"/>
      <c r="G110" s="241"/>
      <c r="H110" s="241"/>
      <c r="I110" s="241"/>
      <c r="J110" s="241"/>
      <c r="K110" s="241"/>
      <c r="L110" s="241"/>
      <c r="M110" s="83">
        <v>0</v>
      </c>
    </row>
    <row r="111" spans="1:13" s="154" customFormat="1" x14ac:dyDescent="0.3">
      <c r="A111" s="80" t="s">
        <v>74</v>
      </c>
      <c r="B111" s="21">
        <v>49578</v>
      </c>
      <c r="C111" s="126">
        <v>44588</v>
      </c>
      <c r="D111" s="241" t="s">
        <v>228</v>
      </c>
      <c r="E111" s="241"/>
      <c r="F111" s="241"/>
      <c r="G111" s="241"/>
      <c r="H111" s="241"/>
      <c r="I111" s="241"/>
      <c r="J111" s="241"/>
      <c r="K111" s="241"/>
      <c r="L111" s="241"/>
      <c r="M111" s="83">
        <v>0</v>
      </c>
    </row>
    <row r="112" spans="1:13" s="154" customFormat="1" x14ac:dyDescent="0.3">
      <c r="A112" s="80" t="s">
        <v>73</v>
      </c>
      <c r="B112" s="21">
        <v>49578</v>
      </c>
      <c r="C112" s="126">
        <v>44588</v>
      </c>
      <c r="D112" s="241" t="s">
        <v>227</v>
      </c>
      <c r="E112" s="241"/>
      <c r="F112" s="241"/>
      <c r="G112" s="241"/>
      <c r="H112" s="241"/>
      <c r="I112" s="241"/>
      <c r="J112" s="241"/>
      <c r="K112" s="241"/>
      <c r="L112" s="241"/>
      <c r="M112" s="83">
        <v>0</v>
      </c>
    </row>
    <row r="113" spans="1:13" s="154" customFormat="1" x14ac:dyDescent="0.3">
      <c r="A113" s="80" t="s">
        <v>38</v>
      </c>
      <c r="B113" s="21">
        <v>49578</v>
      </c>
      <c r="C113" s="126">
        <v>44588</v>
      </c>
      <c r="D113" s="241" t="s">
        <v>226</v>
      </c>
      <c r="E113" s="241"/>
      <c r="F113" s="241"/>
      <c r="G113" s="241"/>
      <c r="H113" s="241"/>
      <c r="I113" s="241"/>
      <c r="J113" s="241"/>
      <c r="K113" s="241"/>
      <c r="L113" s="241"/>
      <c r="M113" s="83">
        <v>0</v>
      </c>
    </row>
    <row r="114" spans="1:13" s="154" customFormat="1" x14ac:dyDescent="0.3">
      <c r="A114" s="80" t="s">
        <v>37</v>
      </c>
      <c r="B114" s="21">
        <v>49578</v>
      </c>
      <c r="C114" s="126">
        <v>44588</v>
      </c>
      <c r="D114" s="241" t="s">
        <v>491</v>
      </c>
      <c r="E114" s="241"/>
      <c r="F114" s="241"/>
      <c r="G114" s="241"/>
      <c r="H114" s="241"/>
      <c r="I114" s="241"/>
      <c r="J114" s="241"/>
      <c r="K114" s="241"/>
      <c r="L114" s="241"/>
      <c r="M114" s="83">
        <v>0</v>
      </c>
    </row>
    <row r="115" spans="1:13" s="154" customFormat="1" x14ac:dyDescent="0.3">
      <c r="A115" s="80" t="s">
        <v>36</v>
      </c>
      <c r="B115" s="21">
        <v>49578</v>
      </c>
      <c r="C115" s="126">
        <v>44588</v>
      </c>
      <c r="D115" s="241" t="s">
        <v>490</v>
      </c>
      <c r="E115" s="241"/>
      <c r="F115" s="241"/>
      <c r="G115" s="241"/>
      <c r="H115" s="241"/>
      <c r="I115" s="241"/>
      <c r="J115" s="241"/>
      <c r="K115" s="241"/>
      <c r="L115" s="241"/>
      <c r="M115" s="83">
        <v>0</v>
      </c>
    </row>
    <row r="116" spans="1:13" s="154" customFormat="1" x14ac:dyDescent="0.3">
      <c r="A116" s="80" t="s">
        <v>34</v>
      </c>
      <c r="B116" s="21">
        <v>49571</v>
      </c>
      <c r="C116" s="126">
        <v>44588</v>
      </c>
      <c r="D116" s="241" t="s">
        <v>224</v>
      </c>
      <c r="E116" s="241"/>
      <c r="F116" s="241"/>
      <c r="G116" s="241"/>
      <c r="H116" s="241"/>
      <c r="I116" s="241"/>
      <c r="J116" s="241"/>
      <c r="K116" s="241"/>
      <c r="L116" s="241"/>
      <c r="M116" s="83">
        <v>0</v>
      </c>
    </row>
    <row r="117" spans="1:13" s="154" customFormat="1" x14ac:dyDescent="0.3">
      <c r="A117" s="80" t="s">
        <v>33</v>
      </c>
      <c r="B117" s="21">
        <v>49571</v>
      </c>
      <c r="C117" s="126">
        <v>44588</v>
      </c>
      <c r="D117" s="241" t="s">
        <v>306</v>
      </c>
      <c r="E117" s="241"/>
      <c r="F117" s="241"/>
      <c r="G117" s="241"/>
      <c r="H117" s="241"/>
      <c r="I117" s="241"/>
      <c r="J117" s="241"/>
      <c r="K117" s="241"/>
      <c r="L117" s="241"/>
      <c r="M117" s="83">
        <v>0</v>
      </c>
    </row>
    <row r="118" spans="1:13" s="154" customFormat="1" x14ac:dyDescent="0.3">
      <c r="A118" s="80" t="s">
        <v>32</v>
      </c>
      <c r="B118" s="21">
        <v>49571</v>
      </c>
      <c r="C118" s="126">
        <v>44588</v>
      </c>
      <c r="D118" s="241" t="s">
        <v>454</v>
      </c>
      <c r="E118" s="241"/>
      <c r="F118" s="241"/>
      <c r="G118" s="241"/>
      <c r="H118" s="241"/>
      <c r="I118" s="241"/>
      <c r="J118" s="241"/>
      <c r="K118" s="241"/>
      <c r="L118" s="241"/>
      <c r="M118" s="83">
        <v>0</v>
      </c>
    </row>
    <row r="119" spans="1:13" s="154" customFormat="1" x14ac:dyDescent="0.3">
      <c r="A119" s="80" t="s">
        <v>31</v>
      </c>
      <c r="B119" s="21">
        <v>49571</v>
      </c>
      <c r="C119" s="126">
        <v>44588</v>
      </c>
      <c r="D119" s="241" t="s">
        <v>479</v>
      </c>
      <c r="E119" s="241"/>
      <c r="F119" s="241"/>
      <c r="G119" s="241"/>
      <c r="H119" s="241"/>
      <c r="I119" s="241"/>
      <c r="J119" s="241"/>
      <c r="K119" s="241"/>
      <c r="L119" s="241"/>
      <c r="M119" s="83">
        <v>0</v>
      </c>
    </row>
    <row r="120" spans="1:13" s="147" customFormat="1" x14ac:dyDescent="0.3">
      <c r="A120" s="80" t="s">
        <v>30</v>
      </c>
      <c r="B120" s="21">
        <v>49571</v>
      </c>
      <c r="C120" s="126">
        <v>44588</v>
      </c>
      <c r="D120" s="241" t="s">
        <v>418</v>
      </c>
      <c r="E120" s="241"/>
      <c r="F120" s="241"/>
      <c r="G120" s="241"/>
      <c r="H120" s="241"/>
      <c r="I120" s="241"/>
      <c r="J120" s="241"/>
      <c r="K120" s="241"/>
      <c r="L120" s="241"/>
      <c r="M120" s="83">
        <v>0</v>
      </c>
    </row>
    <row r="121" spans="1:13" s="147" customFormat="1" x14ac:dyDescent="0.3">
      <c r="A121" s="80" t="s">
        <v>28</v>
      </c>
      <c r="B121" s="21">
        <v>49571</v>
      </c>
      <c r="C121" s="126">
        <v>44588</v>
      </c>
      <c r="D121" s="241" t="s">
        <v>452</v>
      </c>
      <c r="E121" s="241"/>
      <c r="F121" s="241"/>
      <c r="G121" s="241"/>
      <c r="H121" s="241"/>
      <c r="I121" s="241"/>
      <c r="J121" s="241"/>
      <c r="K121" s="241"/>
      <c r="L121" s="241"/>
      <c r="M121" s="83">
        <v>0</v>
      </c>
    </row>
    <row r="122" spans="1:13" s="147" customFormat="1" x14ac:dyDescent="0.3">
      <c r="A122" s="80" t="s">
        <v>33</v>
      </c>
      <c r="B122" s="21">
        <v>48452</v>
      </c>
      <c r="C122" s="126">
        <v>44544</v>
      </c>
      <c r="D122" s="241" t="s">
        <v>306</v>
      </c>
      <c r="E122" s="241"/>
      <c r="F122" s="241"/>
      <c r="G122" s="241"/>
      <c r="H122" s="241"/>
      <c r="I122" s="241"/>
      <c r="J122" s="241"/>
      <c r="K122" s="241"/>
      <c r="L122" s="241"/>
      <c r="M122" s="83">
        <v>0</v>
      </c>
    </row>
    <row r="123" spans="1:13" s="147" customFormat="1" x14ac:dyDescent="0.3">
      <c r="A123" s="80" t="s">
        <v>32</v>
      </c>
      <c r="B123" s="21">
        <v>48452</v>
      </c>
      <c r="C123" s="126">
        <v>44544</v>
      </c>
      <c r="D123" s="241" t="s">
        <v>470</v>
      </c>
      <c r="E123" s="241"/>
      <c r="F123" s="241"/>
      <c r="G123" s="241"/>
      <c r="H123" s="241"/>
      <c r="I123" s="241"/>
      <c r="J123" s="241"/>
      <c r="K123" s="241"/>
      <c r="L123" s="241"/>
      <c r="M123" s="83">
        <v>0</v>
      </c>
    </row>
    <row r="124" spans="1:13" s="147" customFormat="1" x14ac:dyDescent="0.3">
      <c r="A124" s="80" t="s">
        <v>31</v>
      </c>
      <c r="B124" s="21">
        <v>48452</v>
      </c>
      <c r="C124" s="126">
        <v>44544</v>
      </c>
      <c r="D124" s="241" t="s">
        <v>471</v>
      </c>
      <c r="E124" s="241"/>
      <c r="F124" s="241"/>
      <c r="G124" s="241"/>
      <c r="H124" s="241"/>
      <c r="I124" s="241"/>
      <c r="J124" s="241"/>
      <c r="K124" s="241"/>
      <c r="L124" s="241"/>
      <c r="M124" s="83">
        <v>0</v>
      </c>
    </row>
    <row r="125" spans="1:13" s="147" customFormat="1" x14ac:dyDescent="0.3">
      <c r="A125" s="80" t="s">
        <v>30</v>
      </c>
      <c r="B125" s="21">
        <v>48452</v>
      </c>
      <c r="C125" s="126">
        <v>44544</v>
      </c>
      <c r="D125" s="241" t="s">
        <v>469</v>
      </c>
      <c r="E125" s="241"/>
      <c r="F125" s="241"/>
      <c r="G125" s="241"/>
      <c r="H125" s="241"/>
      <c r="I125" s="241"/>
      <c r="J125" s="241"/>
      <c r="K125" s="241"/>
      <c r="L125" s="241"/>
      <c r="M125" s="83">
        <v>0</v>
      </c>
    </row>
    <row r="126" spans="1:13" s="147" customFormat="1" x14ac:dyDescent="0.3">
      <c r="A126" s="80" t="s">
        <v>28</v>
      </c>
      <c r="B126" s="21">
        <v>48452</v>
      </c>
      <c r="C126" s="126">
        <v>44544</v>
      </c>
      <c r="D126" s="241" t="s">
        <v>452</v>
      </c>
      <c r="E126" s="241"/>
      <c r="F126" s="241"/>
      <c r="G126" s="241"/>
      <c r="H126" s="241"/>
      <c r="I126" s="241"/>
      <c r="J126" s="241"/>
      <c r="K126" s="241"/>
      <c r="L126" s="241"/>
      <c r="M126" s="83">
        <v>0</v>
      </c>
    </row>
    <row r="127" spans="1:13" s="147" customFormat="1" x14ac:dyDescent="0.3">
      <c r="A127" s="80" t="s">
        <v>33</v>
      </c>
      <c r="B127" s="21">
        <v>47550</v>
      </c>
      <c r="C127" s="126">
        <v>44510</v>
      </c>
      <c r="D127" s="241" t="s">
        <v>306</v>
      </c>
      <c r="E127" s="241"/>
      <c r="F127" s="241"/>
      <c r="G127" s="241"/>
      <c r="H127" s="241"/>
      <c r="I127" s="241"/>
      <c r="J127" s="241"/>
      <c r="K127" s="241"/>
      <c r="L127" s="241"/>
      <c r="M127" s="83">
        <v>0</v>
      </c>
    </row>
    <row r="128" spans="1:13" s="147" customFormat="1" x14ac:dyDescent="0.3">
      <c r="A128" s="80" t="s">
        <v>32</v>
      </c>
      <c r="B128" s="21">
        <v>47550</v>
      </c>
      <c r="C128" s="126">
        <v>44510</v>
      </c>
      <c r="D128" s="241" t="s">
        <v>454</v>
      </c>
      <c r="E128" s="241"/>
      <c r="F128" s="241"/>
      <c r="G128" s="241"/>
      <c r="H128" s="241"/>
      <c r="I128" s="241"/>
      <c r="J128" s="241"/>
      <c r="K128" s="241"/>
      <c r="L128" s="241"/>
      <c r="M128" s="83">
        <v>0</v>
      </c>
    </row>
    <row r="129" spans="1:13" s="147" customFormat="1" x14ac:dyDescent="0.3">
      <c r="A129" s="80" t="s">
        <v>31</v>
      </c>
      <c r="B129" s="21">
        <v>47550</v>
      </c>
      <c r="C129" s="126">
        <v>44510</v>
      </c>
      <c r="D129" s="241" t="s">
        <v>468</v>
      </c>
      <c r="E129" s="241"/>
      <c r="F129" s="241"/>
      <c r="G129" s="241"/>
      <c r="H129" s="241"/>
      <c r="I129" s="241"/>
      <c r="J129" s="241"/>
      <c r="K129" s="241"/>
      <c r="L129" s="241"/>
      <c r="M129" s="83">
        <v>0</v>
      </c>
    </row>
    <row r="130" spans="1:13" s="147" customFormat="1" x14ac:dyDescent="0.3">
      <c r="A130" s="80" t="s">
        <v>30</v>
      </c>
      <c r="B130" s="21">
        <v>47550</v>
      </c>
      <c r="C130" s="126">
        <v>44510</v>
      </c>
      <c r="D130" s="241" t="s">
        <v>418</v>
      </c>
      <c r="E130" s="241"/>
      <c r="F130" s="241"/>
      <c r="G130" s="241"/>
      <c r="H130" s="241"/>
      <c r="I130" s="241"/>
      <c r="J130" s="241"/>
      <c r="K130" s="241"/>
      <c r="L130" s="241"/>
      <c r="M130" s="83">
        <v>0</v>
      </c>
    </row>
    <row r="131" spans="1:13" s="141" customFormat="1" x14ac:dyDescent="0.3">
      <c r="A131" s="80" t="s">
        <v>28</v>
      </c>
      <c r="B131" s="21">
        <v>47550</v>
      </c>
      <c r="C131" s="126">
        <v>44510</v>
      </c>
      <c r="D131" s="241" t="s">
        <v>452</v>
      </c>
      <c r="E131" s="241"/>
      <c r="F131" s="241"/>
      <c r="G131" s="241"/>
      <c r="H131" s="241"/>
      <c r="I131" s="241"/>
      <c r="J131" s="241"/>
      <c r="K131" s="241"/>
      <c r="L131" s="241"/>
      <c r="M131" s="83">
        <v>0</v>
      </c>
    </row>
    <row r="132" spans="1:13" s="141" customFormat="1" x14ac:dyDescent="0.3">
      <c r="A132" s="80" t="s">
        <v>547</v>
      </c>
      <c r="B132" s="21">
        <v>47550</v>
      </c>
      <c r="C132" s="126">
        <v>44510</v>
      </c>
      <c r="D132" s="244" t="s">
        <v>467</v>
      </c>
      <c r="E132" s="244"/>
      <c r="F132" s="244"/>
      <c r="G132" s="244"/>
      <c r="H132" s="244"/>
      <c r="I132" s="244"/>
      <c r="J132" s="244"/>
      <c r="K132" s="244"/>
      <c r="L132" s="244"/>
      <c r="M132" s="83">
        <v>0</v>
      </c>
    </row>
    <row r="133" spans="1:13" s="141" customFormat="1" x14ac:dyDescent="0.3">
      <c r="A133" s="80" t="s">
        <v>191</v>
      </c>
      <c r="B133" s="21">
        <v>46198</v>
      </c>
      <c r="C133" s="126">
        <v>44487</v>
      </c>
      <c r="D133" s="241" t="s">
        <v>462</v>
      </c>
      <c r="E133" s="241"/>
      <c r="F133" s="241"/>
      <c r="G133" s="241"/>
      <c r="H133" s="241"/>
      <c r="I133" s="241"/>
      <c r="J133" s="241"/>
      <c r="K133" s="241"/>
      <c r="L133" s="241"/>
      <c r="M133" s="83">
        <v>0</v>
      </c>
    </row>
    <row r="134" spans="1:13" s="141" customFormat="1" x14ac:dyDescent="0.3">
      <c r="A134" s="80" t="s">
        <v>36</v>
      </c>
      <c r="B134" s="21">
        <v>46198</v>
      </c>
      <c r="C134" s="126">
        <v>44487</v>
      </c>
      <c r="D134" s="241" t="s">
        <v>211</v>
      </c>
      <c r="E134" s="241"/>
      <c r="F134" s="241"/>
      <c r="G134" s="241"/>
      <c r="H134" s="241"/>
      <c r="I134" s="241"/>
      <c r="J134" s="241"/>
      <c r="K134" s="241"/>
      <c r="L134" s="241"/>
      <c r="M134" s="83">
        <v>0</v>
      </c>
    </row>
    <row r="135" spans="1:13" s="141" customFormat="1" x14ac:dyDescent="0.3">
      <c r="A135" s="80" t="s">
        <v>44</v>
      </c>
      <c r="B135" s="21">
        <v>45350</v>
      </c>
      <c r="C135" s="126">
        <v>44482</v>
      </c>
      <c r="D135" s="247" t="s">
        <v>455</v>
      </c>
      <c r="E135" s="247"/>
      <c r="F135" s="247"/>
      <c r="G135" s="247"/>
      <c r="H135" s="247"/>
      <c r="I135" s="247"/>
      <c r="J135" s="247"/>
      <c r="K135" s="247"/>
      <c r="L135" s="247"/>
      <c r="M135" s="83">
        <v>0</v>
      </c>
    </row>
    <row r="136" spans="1:13" s="141" customFormat="1" x14ac:dyDescent="0.3">
      <c r="A136" s="80" t="s">
        <v>78</v>
      </c>
      <c r="B136" s="21">
        <v>45350</v>
      </c>
      <c r="C136" s="126">
        <v>44482</v>
      </c>
      <c r="D136" s="246" t="s">
        <v>411</v>
      </c>
      <c r="E136" s="246"/>
      <c r="F136" s="246"/>
      <c r="G136" s="246"/>
      <c r="H136" s="246"/>
      <c r="I136" s="246"/>
      <c r="J136" s="246"/>
      <c r="K136" s="246"/>
      <c r="L136" s="246"/>
      <c r="M136" s="83">
        <v>0</v>
      </c>
    </row>
    <row r="137" spans="1:13" s="141" customFormat="1" x14ac:dyDescent="0.3">
      <c r="A137" s="80" t="s">
        <v>77</v>
      </c>
      <c r="B137" s="21">
        <v>45350</v>
      </c>
      <c r="C137" s="126">
        <v>44482</v>
      </c>
      <c r="D137" s="241" t="s">
        <v>231</v>
      </c>
      <c r="E137" s="241"/>
      <c r="F137" s="241"/>
      <c r="G137" s="241"/>
      <c r="H137" s="241"/>
      <c r="I137" s="241"/>
      <c r="J137" s="241"/>
      <c r="K137" s="241"/>
      <c r="L137" s="241"/>
      <c r="M137" s="83">
        <v>0</v>
      </c>
    </row>
    <row r="138" spans="1:13" s="141" customFormat="1" x14ac:dyDescent="0.3">
      <c r="A138" s="80" t="s">
        <v>76</v>
      </c>
      <c r="B138" s="21">
        <v>45350</v>
      </c>
      <c r="C138" s="126">
        <v>44482</v>
      </c>
      <c r="D138" s="241" t="s">
        <v>230</v>
      </c>
      <c r="E138" s="241"/>
      <c r="F138" s="241"/>
      <c r="G138" s="241"/>
      <c r="H138" s="241"/>
      <c r="I138" s="241"/>
      <c r="J138" s="241"/>
      <c r="K138" s="241"/>
      <c r="L138" s="241"/>
      <c r="M138" s="83">
        <v>0</v>
      </c>
    </row>
    <row r="139" spans="1:13" s="141" customFormat="1" x14ac:dyDescent="0.3">
      <c r="A139" s="80" t="s">
        <v>75</v>
      </c>
      <c r="B139" s="21">
        <v>45350</v>
      </c>
      <c r="C139" s="126">
        <v>44482</v>
      </c>
      <c r="D139" s="241" t="s">
        <v>229</v>
      </c>
      <c r="E139" s="241"/>
      <c r="F139" s="241"/>
      <c r="G139" s="241"/>
      <c r="H139" s="241"/>
      <c r="I139" s="241"/>
      <c r="J139" s="241"/>
      <c r="K139" s="241"/>
      <c r="L139" s="241"/>
      <c r="M139" s="83">
        <v>0</v>
      </c>
    </row>
    <row r="140" spans="1:13" s="141" customFormat="1" x14ac:dyDescent="0.3">
      <c r="A140" s="80" t="s">
        <v>74</v>
      </c>
      <c r="B140" s="21">
        <v>45350</v>
      </c>
      <c r="C140" s="126">
        <v>44482</v>
      </c>
      <c r="D140" s="241" t="s">
        <v>228</v>
      </c>
      <c r="E140" s="241"/>
      <c r="F140" s="241"/>
      <c r="G140" s="241"/>
      <c r="H140" s="241"/>
      <c r="I140" s="241"/>
      <c r="J140" s="241"/>
      <c r="K140" s="241"/>
      <c r="L140" s="241"/>
      <c r="M140" s="83">
        <v>0</v>
      </c>
    </row>
    <row r="141" spans="1:13" s="141" customFormat="1" x14ac:dyDescent="0.3">
      <c r="A141" s="80" t="s">
        <v>73</v>
      </c>
      <c r="B141" s="21">
        <v>45350</v>
      </c>
      <c r="C141" s="126">
        <v>44482</v>
      </c>
      <c r="D141" s="241" t="s">
        <v>227</v>
      </c>
      <c r="E141" s="241"/>
      <c r="F141" s="241"/>
      <c r="G141" s="241"/>
      <c r="H141" s="241"/>
      <c r="I141" s="241"/>
      <c r="J141" s="241"/>
      <c r="K141" s="241"/>
      <c r="L141" s="241"/>
      <c r="M141" s="83">
        <v>0</v>
      </c>
    </row>
    <row r="142" spans="1:13" s="141" customFormat="1" x14ac:dyDescent="0.3">
      <c r="A142" s="80" t="s">
        <v>38</v>
      </c>
      <c r="B142" s="21">
        <v>45350</v>
      </c>
      <c r="C142" s="126">
        <v>44482</v>
      </c>
      <c r="D142" s="241" t="s">
        <v>226</v>
      </c>
      <c r="E142" s="241"/>
      <c r="F142" s="241"/>
      <c r="G142" s="241"/>
      <c r="H142" s="241"/>
      <c r="I142" s="241"/>
      <c r="J142" s="241"/>
      <c r="K142" s="241"/>
      <c r="L142" s="241"/>
      <c r="M142" s="83">
        <v>0</v>
      </c>
    </row>
    <row r="143" spans="1:13" s="141" customFormat="1" x14ac:dyDescent="0.3">
      <c r="A143" s="80" t="s">
        <v>37</v>
      </c>
      <c r="B143" s="21">
        <v>45350</v>
      </c>
      <c r="C143" s="126">
        <v>44482</v>
      </c>
      <c r="D143" s="241" t="s">
        <v>491</v>
      </c>
      <c r="E143" s="241"/>
      <c r="F143" s="241"/>
      <c r="G143" s="241"/>
      <c r="H143" s="241"/>
      <c r="I143" s="241"/>
      <c r="J143" s="241"/>
      <c r="K143" s="241"/>
      <c r="L143" s="241"/>
      <c r="M143" s="83">
        <v>0</v>
      </c>
    </row>
    <row r="144" spans="1:13" s="141" customFormat="1" x14ac:dyDescent="0.3">
      <c r="A144" s="80" t="s">
        <v>33</v>
      </c>
      <c r="B144" s="21">
        <v>45206</v>
      </c>
      <c r="C144" s="126">
        <v>44480</v>
      </c>
      <c r="D144" s="241" t="s">
        <v>306</v>
      </c>
      <c r="E144" s="241"/>
      <c r="F144" s="241"/>
      <c r="G144" s="241"/>
      <c r="H144" s="241"/>
      <c r="I144" s="241"/>
      <c r="J144" s="241"/>
      <c r="K144" s="241"/>
      <c r="L144" s="241"/>
      <c r="M144" s="83">
        <v>0</v>
      </c>
    </row>
    <row r="145" spans="1:13" s="141" customFormat="1" x14ac:dyDescent="0.3">
      <c r="A145" s="80" t="s">
        <v>32</v>
      </c>
      <c r="B145" s="21">
        <v>45206</v>
      </c>
      <c r="C145" s="126">
        <v>44480</v>
      </c>
      <c r="D145" s="241" t="s">
        <v>454</v>
      </c>
      <c r="E145" s="241"/>
      <c r="F145" s="241"/>
      <c r="G145" s="241"/>
      <c r="H145" s="241"/>
      <c r="I145" s="241"/>
      <c r="J145" s="241"/>
      <c r="K145" s="241"/>
      <c r="L145" s="241"/>
      <c r="M145" s="83">
        <v>0</v>
      </c>
    </row>
    <row r="146" spans="1:13" s="129" customFormat="1" x14ac:dyDescent="0.3">
      <c r="A146" s="80" t="s">
        <v>31</v>
      </c>
      <c r="B146" s="21">
        <v>45206</v>
      </c>
      <c r="C146" s="126">
        <v>44480</v>
      </c>
      <c r="D146" s="241" t="s">
        <v>453</v>
      </c>
      <c r="E146" s="241"/>
      <c r="F146" s="241"/>
      <c r="G146" s="241"/>
      <c r="H146" s="241"/>
      <c r="I146" s="241"/>
      <c r="J146" s="241"/>
      <c r="K146" s="241"/>
      <c r="L146" s="241"/>
      <c r="M146" s="83">
        <v>0</v>
      </c>
    </row>
    <row r="147" spans="1:13" s="129" customFormat="1" x14ac:dyDescent="0.3">
      <c r="A147" s="80" t="s">
        <v>30</v>
      </c>
      <c r="B147" s="21">
        <v>45206</v>
      </c>
      <c r="C147" s="126">
        <v>44480</v>
      </c>
      <c r="D147" s="241" t="s">
        <v>418</v>
      </c>
      <c r="E147" s="241"/>
      <c r="F147" s="241"/>
      <c r="G147" s="241"/>
      <c r="H147" s="241"/>
      <c r="I147" s="241"/>
      <c r="J147" s="241"/>
      <c r="K147" s="241"/>
      <c r="L147" s="241"/>
      <c r="M147" s="83">
        <v>0</v>
      </c>
    </row>
    <row r="148" spans="1:13" s="129" customFormat="1" x14ac:dyDescent="0.3">
      <c r="A148" s="80" t="s">
        <v>28</v>
      </c>
      <c r="B148" s="21">
        <v>45206</v>
      </c>
      <c r="C148" s="126">
        <v>44480</v>
      </c>
      <c r="D148" s="241" t="s">
        <v>452</v>
      </c>
      <c r="E148" s="241"/>
      <c r="F148" s="241"/>
      <c r="G148" s="241"/>
      <c r="H148" s="241"/>
      <c r="I148" s="241"/>
      <c r="J148" s="241"/>
      <c r="K148" s="241"/>
      <c r="L148" s="241"/>
      <c r="M148" s="83">
        <v>0</v>
      </c>
    </row>
    <row r="149" spans="1:13" s="129" customFormat="1" x14ac:dyDescent="0.3">
      <c r="A149" s="80" t="s">
        <v>547</v>
      </c>
      <c r="B149" s="21">
        <v>40935</v>
      </c>
      <c r="C149" s="126">
        <v>44458</v>
      </c>
      <c r="D149" s="244" t="s">
        <v>441</v>
      </c>
      <c r="E149" s="244"/>
      <c r="F149" s="244"/>
      <c r="G149" s="244"/>
      <c r="H149" s="244"/>
      <c r="I149" s="244"/>
      <c r="J149" s="244"/>
      <c r="K149" s="244"/>
      <c r="L149" s="244"/>
      <c r="M149" s="83">
        <v>0</v>
      </c>
    </row>
    <row r="150" spans="1:13" s="129" customFormat="1" x14ac:dyDescent="0.3">
      <c r="A150" s="80" t="s">
        <v>28</v>
      </c>
      <c r="B150" s="21">
        <v>40915</v>
      </c>
      <c r="C150" s="126">
        <v>44454</v>
      </c>
      <c r="D150" s="244" t="s">
        <v>439</v>
      </c>
      <c r="E150" s="244"/>
      <c r="F150" s="244"/>
      <c r="G150" s="244"/>
      <c r="H150" s="244"/>
      <c r="I150" s="244"/>
      <c r="J150" s="244"/>
      <c r="K150" s="244"/>
      <c r="L150" s="244"/>
      <c r="M150" s="83">
        <v>0</v>
      </c>
    </row>
    <row r="151" spans="1:13" s="129" customFormat="1" x14ac:dyDescent="0.3">
      <c r="A151" s="80" t="s">
        <v>547</v>
      </c>
      <c r="B151" s="21">
        <v>40907</v>
      </c>
      <c r="C151" s="126">
        <v>44453</v>
      </c>
      <c r="D151" s="244" t="s">
        <v>438</v>
      </c>
      <c r="E151" s="244"/>
      <c r="F151" s="244"/>
      <c r="G151" s="244"/>
      <c r="H151" s="244"/>
      <c r="I151" s="244"/>
      <c r="J151" s="244"/>
      <c r="K151" s="244"/>
      <c r="L151" s="244"/>
      <c r="M151" s="83">
        <v>250</v>
      </c>
    </row>
    <row r="152" spans="1:13" s="129" customFormat="1" x14ac:dyDescent="0.3">
      <c r="A152" s="80" t="s">
        <v>547</v>
      </c>
      <c r="B152" s="21">
        <v>40900</v>
      </c>
      <c r="C152" s="126">
        <v>44452</v>
      </c>
      <c r="D152" s="244" t="s">
        <v>419</v>
      </c>
      <c r="E152" s="244"/>
      <c r="F152" s="244"/>
      <c r="G152" s="244"/>
      <c r="H152" s="244"/>
      <c r="I152" s="244"/>
      <c r="J152" s="244"/>
      <c r="K152" s="244"/>
      <c r="L152" s="244"/>
      <c r="M152" s="83">
        <v>0</v>
      </c>
    </row>
    <row r="153" spans="1:13" s="129" customFormat="1" x14ac:dyDescent="0.3">
      <c r="A153" s="80" t="s">
        <v>30</v>
      </c>
      <c r="B153" s="21">
        <v>40900</v>
      </c>
      <c r="C153" s="126">
        <v>44452</v>
      </c>
      <c r="D153" s="241" t="s">
        <v>418</v>
      </c>
      <c r="E153" s="241"/>
      <c r="F153" s="241"/>
      <c r="G153" s="241"/>
      <c r="H153" s="241"/>
      <c r="I153" s="241"/>
      <c r="J153" s="241"/>
      <c r="K153" s="241"/>
      <c r="L153" s="241"/>
      <c r="M153" s="83">
        <v>0</v>
      </c>
    </row>
    <row r="154" spans="1:13" s="129" customFormat="1" x14ac:dyDescent="0.3">
      <c r="A154" s="80" t="s">
        <v>40</v>
      </c>
      <c r="B154" s="21">
        <v>40896</v>
      </c>
      <c r="C154" s="126">
        <v>44450</v>
      </c>
      <c r="D154" s="244" t="s">
        <v>409</v>
      </c>
      <c r="E154" s="244"/>
      <c r="F154" s="244"/>
      <c r="G154" s="244"/>
      <c r="H154" s="244"/>
      <c r="I154" s="248" t="s">
        <v>428</v>
      </c>
      <c r="J154" s="248"/>
      <c r="K154" s="248" t="s">
        <v>429</v>
      </c>
      <c r="L154" s="248"/>
      <c r="M154" s="83">
        <v>0</v>
      </c>
    </row>
    <row r="155" spans="1:13" s="129" customFormat="1" x14ac:dyDescent="0.3">
      <c r="A155" s="80" t="s">
        <v>42</v>
      </c>
      <c r="B155" s="21">
        <v>40896</v>
      </c>
      <c r="C155" s="126">
        <v>44450</v>
      </c>
      <c r="D155" s="244" t="s">
        <v>311</v>
      </c>
      <c r="E155" s="244"/>
      <c r="F155" s="244"/>
      <c r="G155" s="140" t="s">
        <v>424</v>
      </c>
      <c r="H155" s="140" t="s">
        <v>425</v>
      </c>
      <c r="I155" s="135" t="s">
        <v>426</v>
      </c>
      <c r="J155" s="135" t="s">
        <v>427</v>
      </c>
      <c r="K155" s="244"/>
      <c r="L155" s="244"/>
      <c r="M155" s="83">
        <v>0</v>
      </c>
    </row>
    <row r="156" spans="1:13" s="129" customFormat="1" x14ac:dyDescent="0.3">
      <c r="A156" s="80" t="s">
        <v>41</v>
      </c>
      <c r="B156" s="21">
        <v>40896</v>
      </c>
      <c r="C156" s="126">
        <v>44450</v>
      </c>
      <c r="D156" s="244" t="s">
        <v>410</v>
      </c>
      <c r="E156" s="244"/>
      <c r="F156" s="244"/>
      <c r="G156" s="244"/>
      <c r="H156" s="244"/>
      <c r="I156" s="244"/>
      <c r="J156" s="244"/>
      <c r="K156" s="244"/>
      <c r="L156" s="244"/>
      <c r="M156" s="83">
        <v>0</v>
      </c>
    </row>
    <row r="157" spans="1:13" s="129" customFormat="1" x14ac:dyDescent="0.3">
      <c r="A157" s="80" t="s">
        <v>39</v>
      </c>
      <c r="B157" s="21">
        <v>40896</v>
      </c>
      <c r="C157" s="126">
        <v>44450</v>
      </c>
      <c r="D157" s="246" t="s">
        <v>227</v>
      </c>
      <c r="E157" s="246"/>
      <c r="F157" s="246"/>
      <c r="G157" s="246"/>
      <c r="H157" s="246"/>
      <c r="I157" s="246"/>
      <c r="J157" s="246"/>
      <c r="K157" s="246"/>
      <c r="L157" s="246"/>
      <c r="M157" s="83">
        <v>0</v>
      </c>
    </row>
    <row r="158" spans="1:13" s="129" customFormat="1" x14ac:dyDescent="0.3">
      <c r="A158" s="80" t="s">
        <v>78</v>
      </c>
      <c r="B158" s="21">
        <v>40896</v>
      </c>
      <c r="C158" s="126">
        <v>44450</v>
      </c>
      <c r="D158" s="246" t="s">
        <v>411</v>
      </c>
      <c r="E158" s="246"/>
      <c r="F158" s="246"/>
      <c r="G158" s="246"/>
      <c r="H158" s="246"/>
      <c r="I158" s="246"/>
      <c r="J158" s="246"/>
      <c r="K158" s="246"/>
      <c r="L158" s="246"/>
      <c r="M158" s="83">
        <v>0</v>
      </c>
    </row>
    <row r="159" spans="1:13" s="129" customFormat="1" x14ac:dyDescent="0.3">
      <c r="A159" s="80" t="s">
        <v>77</v>
      </c>
      <c r="B159" s="21">
        <v>40896</v>
      </c>
      <c r="C159" s="126">
        <v>44450</v>
      </c>
      <c r="D159" s="247" t="s">
        <v>231</v>
      </c>
      <c r="E159" s="247"/>
      <c r="F159" s="247"/>
      <c r="G159" s="247"/>
      <c r="H159" s="247"/>
      <c r="I159" s="247"/>
      <c r="J159" s="247"/>
      <c r="K159" s="247"/>
      <c r="L159" s="247"/>
      <c r="M159" s="83">
        <v>0</v>
      </c>
    </row>
    <row r="160" spans="1:13" s="129" customFormat="1" x14ac:dyDescent="0.3">
      <c r="A160" s="80" t="s">
        <v>76</v>
      </c>
      <c r="B160" s="21">
        <v>40896</v>
      </c>
      <c r="C160" s="126">
        <v>44450</v>
      </c>
      <c r="D160" s="241" t="s">
        <v>230</v>
      </c>
      <c r="E160" s="241"/>
      <c r="F160" s="241"/>
      <c r="G160" s="241"/>
      <c r="H160" s="241"/>
      <c r="I160" s="241"/>
      <c r="J160" s="241"/>
      <c r="K160" s="241"/>
      <c r="L160" s="241"/>
      <c r="M160" s="83">
        <v>0</v>
      </c>
    </row>
    <row r="161" spans="1:13" s="129" customFormat="1" x14ac:dyDescent="0.3">
      <c r="A161" s="80" t="s">
        <v>75</v>
      </c>
      <c r="B161" s="21">
        <v>40896</v>
      </c>
      <c r="C161" s="126">
        <v>44450</v>
      </c>
      <c r="D161" s="241" t="s">
        <v>229</v>
      </c>
      <c r="E161" s="241"/>
      <c r="F161" s="241"/>
      <c r="G161" s="241"/>
      <c r="H161" s="241"/>
      <c r="I161" s="241"/>
      <c r="J161" s="241"/>
      <c r="K161" s="241"/>
      <c r="L161" s="241"/>
      <c r="M161" s="83">
        <v>0</v>
      </c>
    </row>
    <row r="162" spans="1:13" s="129" customFormat="1" x14ac:dyDescent="0.3">
      <c r="A162" s="80" t="s">
        <v>74</v>
      </c>
      <c r="B162" s="21">
        <v>40896</v>
      </c>
      <c r="C162" s="126">
        <v>44450</v>
      </c>
      <c r="D162" s="241" t="s">
        <v>228</v>
      </c>
      <c r="E162" s="241"/>
      <c r="F162" s="241"/>
      <c r="G162" s="241"/>
      <c r="H162" s="241"/>
      <c r="I162" s="241"/>
      <c r="J162" s="241"/>
      <c r="K162" s="241"/>
      <c r="L162" s="241"/>
      <c r="M162" s="83">
        <v>0</v>
      </c>
    </row>
    <row r="163" spans="1:13" s="129" customFormat="1" x14ac:dyDescent="0.3">
      <c r="A163" s="80" t="s">
        <v>73</v>
      </c>
      <c r="B163" s="21">
        <v>40896</v>
      </c>
      <c r="C163" s="126">
        <v>44450</v>
      </c>
      <c r="D163" s="241" t="s">
        <v>227</v>
      </c>
      <c r="E163" s="241"/>
      <c r="F163" s="241"/>
      <c r="G163" s="241"/>
      <c r="H163" s="241"/>
      <c r="I163" s="241"/>
      <c r="J163" s="241"/>
      <c r="K163" s="241"/>
      <c r="L163" s="241"/>
      <c r="M163" s="83">
        <v>0</v>
      </c>
    </row>
    <row r="164" spans="1:13" s="129" customFormat="1" x14ac:dyDescent="0.3">
      <c r="A164" s="80" t="s">
        <v>38</v>
      </c>
      <c r="B164" s="21">
        <v>40896</v>
      </c>
      <c r="C164" s="126">
        <v>44450</v>
      </c>
      <c r="D164" s="241" t="s">
        <v>226</v>
      </c>
      <c r="E164" s="241"/>
      <c r="F164" s="241"/>
      <c r="G164" s="241"/>
      <c r="H164" s="241"/>
      <c r="I164" s="241"/>
      <c r="J164" s="241"/>
      <c r="K164" s="241"/>
      <c r="L164" s="241"/>
      <c r="M164" s="83">
        <v>0</v>
      </c>
    </row>
    <row r="165" spans="1:13" s="129" customFormat="1" x14ac:dyDescent="0.3">
      <c r="A165" s="80" t="s">
        <v>37</v>
      </c>
      <c r="B165" s="21">
        <v>40896</v>
      </c>
      <c r="C165" s="126">
        <v>44450</v>
      </c>
      <c r="D165" s="241" t="s">
        <v>415</v>
      </c>
      <c r="E165" s="241"/>
      <c r="F165" s="241"/>
      <c r="G165" s="241"/>
      <c r="H165" s="241"/>
      <c r="I165" s="241"/>
      <c r="J165" s="241"/>
      <c r="K165" s="241"/>
      <c r="L165" s="241"/>
      <c r="M165" s="83">
        <v>0</v>
      </c>
    </row>
    <row r="166" spans="1:13" s="124" customFormat="1" x14ac:dyDescent="0.3">
      <c r="A166" s="80" t="s">
        <v>36</v>
      </c>
      <c r="B166" s="21">
        <v>40896</v>
      </c>
      <c r="C166" s="126">
        <v>44450</v>
      </c>
      <c r="D166" s="241" t="s">
        <v>416</v>
      </c>
      <c r="E166" s="241"/>
      <c r="F166" s="241"/>
      <c r="G166" s="241"/>
      <c r="H166" s="241"/>
      <c r="I166" s="241"/>
      <c r="J166" s="241"/>
      <c r="K166" s="241"/>
      <c r="L166" s="241"/>
      <c r="M166" s="83">
        <v>0</v>
      </c>
    </row>
    <row r="167" spans="1:13" s="124" customFormat="1" x14ac:dyDescent="0.3">
      <c r="A167" s="80" t="s">
        <v>33</v>
      </c>
      <c r="B167" s="21">
        <v>40896</v>
      </c>
      <c r="C167" s="126">
        <v>44450</v>
      </c>
      <c r="D167" s="241" t="s">
        <v>306</v>
      </c>
      <c r="E167" s="241"/>
      <c r="F167" s="241"/>
      <c r="G167" s="241"/>
      <c r="H167" s="241"/>
      <c r="I167" s="241"/>
      <c r="J167" s="241"/>
      <c r="K167" s="241"/>
      <c r="L167" s="241"/>
      <c r="M167" s="83">
        <v>0</v>
      </c>
    </row>
    <row r="168" spans="1:13" s="124" customFormat="1" x14ac:dyDescent="0.3">
      <c r="A168" s="80" t="s">
        <v>32</v>
      </c>
      <c r="B168" s="21">
        <v>40896</v>
      </c>
      <c r="C168" s="126">
        <v>44450</v>
      </c>
      <c r="D168" s="241" t="s">
        <v>305</v>
      </c>
      <c r="E168" s="241"/>
      <c r="F168" s="241"/>
      <c r="G168" s="241"/>
      <c r="H168" s="241"/>
      <c r="I168" s="241"/>
      <c r="J168" s="241"/>
      <c r="K168" s="241"/>
      <c r="L168" s="241"/>
      <c r="M168" s="83">
        <v>0</v>
      </c>
    </row>
    <row r="169" spans="1:13" s="124" customFormat="1" x14ac:dyDescent="0.3">
      <c r="A169" s="80" t="s">
        <v>31</v>
      </c>
      <c r="B169" s="21">
        <v>40896</v>
      </c>
      <c r="C169" s="126">
        <v>44450</v>
      </c>
      <c r="D169" s="241" t="s">
        <v>414</v>
      </c>
      <c r="E169" s="241"/>
      <c r="F169" s="241"/>
      <c r="G169" s="241"/>
      <c r="H169" s="241"/>
      <c r="I169" s="241"/>
      <c r="J169" s="241"/>
      <c r="K169" s="241"/>
      <c r="L169" s="241"/>
      <c r="M169" s="83">
        <v>0</v>
      </c>
    </row>
    <row r="170" spans="1:13" s="124" customFormat="1" x14ac:dyDescent="0.3">
      <c r="A170" s="80" t="s">
        <v>30</v>
      </c>
      <c r="B170" s="21">
        <v>40896</v>
      </c>
      <c r="C170" s="126">
        <v>44450</v>
      </c>
      <c r="D170" s="241" t="s">
        <v>413</v>
      </c>
      <c r="E170" s="241"/>
      <c r="F170" s="241"/>
      <c r="G170" s="241"/>
      <c r="H170" s="241"/>
      <c r="I170" s="241"/>
      <c r="J170" s="241"/>
      <c r="K170" s="241"/>
      <c r="L170" s="241"/>
      <c r="M170" s="83">
        <v>0</v>
      </c>
    </row>
    <row r="171" spans="1:13" s="129" customFormat="1" x14ac:dyDescent="0.3">
      <c r="A171" s="80" t="s">
        <v>28</v>
      </c>
      <c r="B171" s="21">
        <v>40896</v>
      </c>
      <c r="C171" s="126">
        <v>44450</v>
      </c>
      <c r="D171" s="241" t="s">
        <v>412</v>
      </c>
      <c r="E171" s="241"/>
      <c r="F171" s="241"/>
      <c r="G171" s="241"/>
      <c r="H171" s="241"/>
      <c r="I171" s="241"/>
      <c r="J171" s="241"/>
      <c r="K171" s="241"/>
      <c r="L171" s="241"/>
      <c r="M171" s="83">
        <v>0</v>
      </c>
    </row>
    <row r="172" spans="1:13" s="124" customFormat="1" x14ac:dyDescent="0.3">
      <c r="A172" s="80" t="s">
        <v>547</v>
      </c>
      <c r="B172" s="133">
        <v>38800</v>
      </c>
      <c r="C172" s="126">
        <v>44430</v>
      </c>
      <c r="D172" s="241" t="s">
        <v>417</v>
      </c>
      <c r="E172" s="241"/>
      <c r="F172" s="241"/>
      <c r="G172" s="241"/>
      <c r="H172" s="241"/>
      <c r="I172" s="241"/>
      <c r="J172" s="241"/>
      <c r="K172" s="241"/>
      <c r="L172" s="241"/>
      <c r="M172" s="83">
        <v>1.75</v>
      </c>
    </row>
    <row r="173" spans="1:13" s="124" customFormat="1" x14ac:dyDescent="0.3">
      <c r="A173" s="80" t="s">
        <v>30</v>
      </c>
      <c r="B173" s="21">
        <v>37654</v>
      </c>
      <c r="C173" s="126">
        <v>44423</v>
      </c>
      <c r="D173" s="244" t="s">
        <v>397</v>
      </c>
      <c r="E173" s="244"/>
      <c r="F173" s="244"/>
      <c r="G173" s="244"/>
      <c r="H173" s="244"/>
      <c r="I173" s="244"/>
      <c r="J173" s="244"/>
      <c r="K173" s="244"/>
      <c r="L173" s="244"/>
      <c r="M173" s="83">
        <v>0</v>
      </c>
    </row>
    <row r="174" spans="1:13" s="124" customFormat="1" x14ac:dyDescent="0.3">
      <c r="A174" s="80" t="s">
        <v>191</v>
      </c>
      <c r="B174" s="21">
        <v>37654</v>
      </c>
      <c r="C174" s="126">
        <v>44423</v>
      </c>
      <c r="D174" s="241" t="s">
        <v>377</v>
      </c>
      <c r="E174" s="241"/>
      <c r="F174" s="241"/>
      <c r="G174" s="241"/>
      <c r="H174" s="241"/>
      <c r="I174" s="241"/>
      <c r="J174" s="241"/>
      <c r="K174" s="241"/>
      <c r="L174" s="241"/>
      <c r="M174" s="83">
        <v>0</v>
      </c>
    </row>
    <row r="175" spans="1:13" s="124" customFormat="1" x14ac:dyDescent="0.3">
      <c r="A175" s="80" t="s">
        <v>78</v>
      </c>
      <c r="B175" s="81">
        <v>35800</v>
      </c>
      <c r="C175" s="82">
        <v>44402</v>
      </c>
      <c r="D175" s="241" t="s">
        <v>342</v>
      </c>
      <c r="E175" s="241"/>
      <c r="F175" s="241"/>
      <c r="G175" s="241"/>
      <c r="H175" s="241"/>
      <c r="I175" s="241"/>
      <c r="J175" s="241"/>
      <c r="K175" s="241"/>
      <c r="L175" s="241"/>
      <c r="M175" s="83">
        <v>0</v>
      </c>
    </row>
    <row r="176" spans="1:13" s="124" customFormat="1" x14ac:dyDescent="0.3">
      <c r="A176" s="80" t="s">
        <v>77</v>
      </c>
      <c r="B176" s="81">
        <v>35800</v>
      </c>
      <c r="C176" s="82">
        <v>44402</v>
      </c>
      <c r="D176" s="241" t="s">
        <v>231</v>
      </c>
      <c r="E176" s="241"/>
      <c r="F176" s="241"/>
      <c r="G176" s="241"/>
      <c r="H176" s="241"/>
      <c r="I176" s="241"/>
      <c r="J176" s="241"/>
      <c r="K176" s="241"/>
      <c r="L176" s="241"/>
      <c r="M176" s="83">
        <v>0</v>
      </c>
    </row>
    <row r="177" spans="1:13" s="124" customFormat="1" x14ac:dyDescent="0.3">
      <c r="A177" s="80" t="s">
        <v>76</v>
      </c>
      <c r="B177" s="81">
        <v>35800</v>
      </c>
      <c r="C177" s="82">
        <v>44402</v>
      </c>
      <c r="D177" s="241" t="s">
        <v>230</v>
      </c>
      <c r="E177" s="241"/>
      <c r="F177" s="241"/>
      <c r="G177" s="241"/>
      <c r="H177" s="241"/>
      <c r="I177" s="241"/>
      <c r="J177" s="241"/>
      <c r="K177" s="241"/>
      <c r="L177" s="241"/>
      <c r="M177" s="83">
        <v>0</v>
      </c>
    </row>
    <row r="178" spans="1:13" s="124" customFormat="1" x14ac:dyDescent="0.3">
      <c r="A178" s="80" t="s">
        <v>75</v>
      </c>
      <c r="B178" s="81">
        <v>35800</v>
      </c>
      <c r="C178" s="82">
        <v>44402</v>
      </c>
      <c r="D178" s="241" t="s">
        <v>229</v>
      </c>
      <c r="E178" s="241"/>
      <c r="F178" s="241"/>
      <c r="G178" s="241"/>
      <c r="H178" s="241"/>
      <c r="I178" s="241"/>
      <c r="J178" s="241"/>
      <c r="K178" s="241"/>
      <c r="L178" s="241"/>
      <c r="M178" s="83">
        <v>0</v>
      </c>
    </row>
    <row r="179" spans="1:13" s="124" customFormat="1" x14ac:dyDescent="0.3">
      <c r="A179" s="80" t="s">
        <v>74</v>
      </c>
      <c r="B179" s="81">
        <v>35800</v>
      </c>
      <c r="C179" s="82">
        <v>44402</v>
      </c>
      <c r="D179" s="241" t="s">
        <v>228</v>
      </c>
      <c r="E179" s="241"/>
      <c r="F179" s="241"/>
      <c r="G179" s="241"/>
      <c r="H179" s="241"/>
      <c r="I179" s="241"/>
      <c r="J179" s="241"/>
      <c r="K179" s="241"/>
      <c r="L179" s="241"/>
      <c r="M179" s="83">
        <v>0</v>
      </c>
    </row>
    <row r="180" spans="1:13" s="124" customFormat="1" x14ac:dyDescent="0.3">
      <c r="A180" s="80" t="s">
        <v>73</v>
      </c>
      <c r="B180" s="81">
        <v>35800</v>
      </c>
      <c r="C180" s="82">
        <v>44402</v>
      </c>
      <c r="D180" s="241" t="s">
        <v>227</v>
      </c>
      <c r="E180" s="241"/>
      <c r="F180" s="241"/>
      <c r="G180" s="241"/>
      <c r="H180" s="241"/>
      <c r="I180" s="241"/>
      <c r="J180" s="241"/>
      <c r="K180" s="241"/>
      <c r="L180" s="241"/>
      <c r="M180" s="83">
        <v>0</v>
      </c>
    </row>
    <row r="181" spans="1:13" s="124" customFormat="1" x14ac:dyDescent="0.3">
      <c r="A181" s="80" t="s">
        <v>38</v>
      </c>
      <c r="B181" s="81">
        <v>35800</v>
      </c>
      <c r="C181" s="82">
        <v>44402</v>
      </c>
      <c r="D181" s="241" t="s">
        <v>226</v>
      </c>
      <c r="E181" s="241"/>
      <c r="F181" s="241"/>
      <c r="G181" s="241"/>
      <c r="H181" s="241"/>
      <c r="I181" s="241"/>
      <c r="J181" s="241"/>
      <c r="K181" s="241"/>
      <c r="L181" s="241"/>
      <c r="M181" s="83">
        <v>0</v>
      </c>
    </row>
    <row r="182" spans="1:13" s="78" customFormat="1" x14ac:dyDescent="0.3">
      <c r="A182" s="80" t="s">
        <v>37</v>
      </c>
      <c r="B182" s="81">
        <v>35800</v>
      </c>
      <c r="C182" s="82">
        <v>44402</v>
      </c>
      <c r="D182" s="241" t="s">
        <v>276</v>
      </c>
      <c r="E182" s="241"/>
      <c r="F182" s="241"/>
      <c r="G182" s="241"/>
      <c r="H182" s="241"/>
      <c r="I182" s="241"/>
      <c r="J182" s="241"/>
      <c r="K182" s="241"/>
      <c r="L182" s="241"/>
      <c r="M182" s="83">
        <v>0</v>
      </c>
    </row>
    <row r="183" spans="1:13" s="118" customFormat="1" x14ac:dyDescent="0.3">
      <c r="A183" s="80" t="s">
        <v>36</v>
      </c>
      <c r="B183" s="81">
        <v>35800</v>
      </c>
      <c r="C183" s="82">
        <v>44402</v>
      </c>
      <c r="D183" s="241" t="s">
        <v>211</v>
      </c>
      <c r="E183" s="241"/>
      <c r="F183" s="241"/>
      <c r="G183" s="241"/>
      <c r="H183" s="241"/>
      <c r="I183" s="241"/>
      <c r="J183" s="241"/>
      <c r="K183" s="241"/>
      <c r="L183" s="241"/>
      <c r="M183" s="83">
        <v>0</v>
      </c>
    </row>
    <row r="184" spans="1:13" s="118" customFormat="1" x14ac:dyDescent="0.3">
      <c r="A184" s="80" t="s">
        <v>34</v>
      </c>
      <c r="B184" s="81">
        <v>35800</v>
      </c>
      <c r="C184" s="82">
        <v>44402</v>
      </c>
      <c r="D184" s="241" t="s">
        <v>224</v>
      </c>
      <c r="E184" s="241"/>
      <c r="F184" s="241"/>
      <c r="G184" s="241"/>
      <c r="H184" s="241"/>
      <c r="I184" s="241"/>
      <c r="J184" s="241"/>
      <c r="K184" s="241"/>
      <c r="L184" s="241"/>
      <c r="M184" s="83">
        <v>0</v>
      </c>
    </row>
    <row r="185" spans="1:13" s="118" customFormat="1" x14ac:dyDescent="0.3">
      <c r="A185" s="80" t="s">
        <v>33</v>
      </c>
      <c r="B185" s="81">
        <v>35800</v>
      </c>
      <c r="C185" s="82">
        <v>44402</v>
      </c>
      <c r="D185" s="241" t="s">
        <v>306</v>
      </c>
      <c r="E185" s="241"/>
      <c r="F185" s="241"/>
      <c r="G185" s="241"/>
      <c r="H185" s="241"/>
      <c r="I185" s="241"/>
      <c r="J185" s="241"/>
      <c r="K185" s="241"/>
      <c r="L185" s="241"/>
      <c r="M185" s="83">
        <v>0</v>
      </c>
    </row>
    <row r="186" spans="1:13" s="118" customFormat="1" x14ac:dyDescent="0.3">
      <c r="A186" s="80" t="s">
        <v>32</v>
      </c>
      <c r="B186" s="81">
        <v>35800</v>
      </c>
      <c r="C186" s="82">
        <v>44402</v>
      </c>
      <c r="D186" s="241" t="s">
        <v>305</v>
      </c>
      <c r="E186" s="241"/>
      <c r="F186" s="241"/>
      <c r="G186" s="241"/>
      <c r="H186" s="241"/>
      <c r="I186" s="241"/>
      <c r="J186" s="241"/>
      <c r="K186" s="241"/>
      <c r="L186" s="241"/>
      <c r="M186" s="83">
        <v>0</v>
      </c>
    </row>
    <row r="187" spans="1:13" s="118" customFormat="1" x14ac:dyDescent="0.3">
      <c r="A187" s="80" t="s">
        <v>31</v>
      </c>
      <c r="B187" s="81">
        <v>35800</v>
      </c>
      <c r="C187" s="82">
        <v>44402</v>
      </c>
      <c r="D187" s="241" t="s">
        <v>392</v>
      </c>
      <c r="E187" s="241"/>
      <c r="F187" s="241"/>
      <c r="G187" s="241"/>
      <c r="H187" s="241"/>
      <c r="I187" s="241"/>
      <c r="J187" s="241"/>
      <c r="K187" s="241"/>
      <c r="L187" s="241"/>
      <c r="M187" s="83">
        <v>0</v>
      </c>
    </row>
    <row r="188" spans="1:13" s="118" customFormat="1" x14ac:dyDescent="0.3">
      <c r="A188" s="80" t="s">
        <v>30</v>
      </c>
      <c r="B188" s="81">
        <v>35800</v>
      </c>
      <c r="C188" s="82">
        <v>44402</v>
      </c>
      <c r="D188" s="241" t="s">
        <v>325</v>
      </c>
      <c r="E188" s="241"/>
      <c r="F188" s="241"/>
      <c r="G188" s="241"/>
      <c r="H188" s="241"/>
      <c r="I188" s="241"/>
      <c r="J188" s="241"/>
      <c r="K188" s="241"/>
      <c r="L188" s="241"/>
      <c r="M188" s="83">
        <v>0</v>
      </c>
    </row>
    <row r="189" spans="1:13" s="118" customFormat="1" x14ac:dyDescent="0.3">
      <c r="A189" s="80" t="s">
        <v>28</v>
      </c>
      <c r="B189" s="81">
        <v>35800</v>
      </c>
      <c r="C189" s="82">
        <v>44402</v>
      </c>
      <c r="D189" s="241" t="s">
        <v>278</v>
      </c>
      <c r="E189" s="241"/>
      <c r="F189" s="241"/>
      <c r="G189" s="241"/>
      <c r="H189" s="241"/>
      <c r="I189" s="241"/>
      <c r="J189" s="241"/>
      <c r="K189" s="241"/>
      <c r="L189" s="241"/>
      <c r="M189" s="83">
        <v>0</v>
      </c>
    </row>
    <row r="190" spans="1:13" s="118" customFormat="1" x14ac:dyDescent="0.3">
      <c r="A190" s="80" t="s">
        <v>547</v>
      </c>
      <c r="B190" s="81">
        <v>32075</v>
      </c>
      <c r="C190" s="82">
        <v>44373</v>
      </c>
      <c r="D190" s="241" t="s">
        <v>384</v>
      </c>
      <c r="E190" s="241"/>
      <c r="F190" s="241"/>
      <c r="G190" s="241"/>
      <c r="H190" s="241"/>
      <c r="I190" s="241"/>
      <c r="J190" s="241"/>
      <c r="K190" s="241"/>
      <c r="L190" s="241"/>
      <c r="M190" s="83">
        <v>0</v>
      </c>
    </row>
    <row r="191" spans="1:13" s="118" customFormat="1" x14ac:dyDescent="0.3">
      <c r="A191" s="80" t="s">
        <v>191</v>
      </c>
      <c r="B191" s="81">
        <v>31711</v>
      </c>
      <c r="C191" s="82">
        <v>44360</v>
      </c>
      <c r="D191" s="241" t="s">
        <v>377</v>
      </c>
      <c r="E191" s="241"/>
      <c r="F191" s="241"/>
      <c r="G191" s="241"/>
      <c r="H191" s="241"/>
      <c r="I191" s="241"/>
      <c r="J191" s="241"/>
      <c r="K191" s="241"/>
      <c r="L191" s="241"/>
      <c r="M191" s="83">
        <v>0</v>
      </c>
    </row>
    <row r="192" spans="1:13" s="118" customFormat="1" x14ac:dyDescent="0.3">
      <c r="A192" s="80" t="s">
        <v>33</v>
      </c>
      <c r="B192" s="81">
        <v>31411</v>
      </c>
      <c r="C192" s="82">
        <v>44359</v>
      </c>
      <c r="D192" s="241" t="s">
        <v>306</v>
      </c>
      <c r="E192" s="241"/>
      <c r="F192" s="241"/>
      <c r="G192" s="241"/>
      <c r="H192" s="241"/>
      <c r="I192" s="241"/>
      <c r="J192" s="241"/>
      <c r="K192" s="241"/>
      <c r="L192" s="241"/>
      <c r="M192" s="83">
        <v>0</v>
      </c>
    </row>
    <row r="193" spans="1:13" s="118" customFormat="1" x14ac:dyDescent="0.3">
      <c r="A193" s="80" t="s">
        <v>32</v>
      </c>
      <c r="B193" s="81">
        <v>31411</v>
      </c>
      <c r="C193" s="82">
        <v>44359</v>
      </c>
      <c r="D193" s="241" t="s">
        <v>305</v>
      </c>
      <c r="E193" s="241"/>
      <c r="F193" s="241"/>
      <c r="G193" s="241"/>
      <c r="H193" s="241"/>
      <c r="I193" s="241"/>
      <c r="J193" s="241"/>
      <c r="K193" s="241"/>
      <c r="L193" s="241"/>
      <c r="M193" s="83">
        <v>0</v>
      </c>
    </row>
    <row r="194" spans="1:13" s="118" customFormat="1" x14ac:dyDescent="0.3">
      <c r="A194" s="80" t="s">
        <v>31</v>
      </c>
      <c r="B194" s="81">
        <v>31411</v>
      </c>
      <c r="C194" s="82">
        <v>44359</v>
      </c>
      <c r="D194" s="241" t="s">
        <v>366</v>
      </c>
      <c r="E194" s="241"/>
      <c r="F194" s="241"/>
      <c r="G194" s="241"/>
      <c r="H194" s="241"/>
      <c r="I194" s="241"/>
      <c r="J194" s="241"/>
      <c r="K194" s="241"/>
      <c r="L194" s="241"/>
      <c r="M194" s="83">
        <v>0</v>
      </c>
    </row>
    <row r="195" spans="1:13" s="118" customFormat="1" x14ac:dyDescent="0.3">
      <c r="A195" s="80" t="s">
        <v>30</v>
      </c>
      <c r="B195" s="81">
        <v>31411</v>
      </c>
      <c r="C195" s="82">
        <v>44359</v>
      </c>
      <c r="D195" s="241" t="s">
        <v>325</v>
      </c>
      <c r="E195" s="241"/>
      <c r="F195" s="241"/>
      <c r="G195" s="241"/>
      <c r="H195" s="241"/>
      <c r="I195" s="241"/>
      <c r="J195" s="241"/>
      <c r="K195" s="241"/>
      <c r="L195" s="241"/>
      <c r="M195" s="83">
        <v>0</v>
      </c>
    </row>
    <row r="196" spans="1:13" s="78" customFormat="1" x14ac:dyDescent="0.3">
      <c r="A196" s="80" t="s">
        <v>28</v>
      </c>
      <c r="B196" s="81">
        <v>31411</v>
      </c>
      <c r="C196" s="82">
        <v>44359</v>
      </c>
      <c r="D196" s="241" t="s">
        <v>278</v>
      </c>
      <c r="E196" s="241"/>
      <c r="F196" s="241"/>
      <c r="G196" s="241"/>
      <c r="H196" s="241"/>
      <c r="I196" s="241"/>
      <c r="J196" s="241"/>
      <c r="K196" s="241"/>
      <c r="L196" s="241"/>
      <c r="M196" s="83">
        <v>0</v>
      </c>
    </row>
    <row r="197" spans="1:13" s="78" customFormat="1" x14ac:dyDescent="0.3">
      <c r="A197" s="80" t="s">
        <v>47</v>
      </c>
      <c r="B197" s="81">
        <v>31411</v>
      </c>
      <c r="C197" s="82">
        <v>44359</v>
      </c>
      <c r="D197" s="241" t="s">
        <v>368</v>
      </c>
      <c r="E197" s="241"/>
      <c r="F197" s="241"/>
      <c r="G197" s="241"/>
      <c r="H197" s="241"/>
      <c r="I197" s="241"/>
      <c r="J197" s="241"/>
      <c r="K197" s="241"/>
      <c r="L197" s="241"/>
      <c r="M197" s="83">
        <v>0</v>
      </c>
    </row>
    <row r="198" spans="1:13" s="78" customFormat="1" x14ac:dyDescent="0.3">
      <c r="A198" s="80" t="s">
        <v>35</v>
      </c>
      <c r="B198" s="81">
        <v>31411</v>
      </c>
      <c r="C198" s="82">
        <v>44359</v>
      </c>
      <c r="D198" s="241" t="s">
        <v>367</v>
      </c>
      <c r="E198" s="241"/>
      <c r="F198" s="241"/>
      <c r="G198" s="241"/>
      <c r="H198" s="241"/>
      <c r="I198" s="241"/>
      <c r="J198" s="241"/>
      <c r="K198" s="241"/>
      <c r="L198" s="241"/>
      <c r="M198" s="83">
        <v>0</v>
      </c>
    </row>
    <row r="199" spans="1:13" s="78" customFormat="1" x14ac:dyDescent="0.3">
      <c r="A199" s="80" t="s">
        <v>29</v>
      </c>
      <c r="B199" s="81">
        <v>30793</v>
      </c>
      <c r="C199" s="82">
        <v>44345</v>
      </c>
      <c r="D199" s="241" t="s">
        <v>359</v>
      </c>
      <c r="E199" s="241"/>
      <c r="F199" s="241"/>
      <c r="G199" s="241"/>
      <c r="H199" s="241"/>
      <c r="I199" s="241"/>
      <c r="J199" s="241"/>
      <c r="K199" s="241"/>
      <c r="L199" s="241"/>
      <c r="M199" s="83">
        <v>0</v>
      </c>
    </row>
    <row r="200" spans="1:13" s="78" customFormat="1" x14ac:dyDescent="0.3">
      <c r="A200" s="80" t="s">
        <v>43</v>
      </c>
      <c r="B200" s="81">
        <v>29650</v>
      </c>
      <c r="C200" s="82">
        <v>44331</v>
      </c>
      <c r="D200" s="241" t="s">
        <v>343</v>
      </c>
      <c r="E200" s="241"/>
      <c r="F200" s="241"/>
      <c r="G200" s="241"/>
      <c r="H200" s="241"/>
      <c r="I200" s="241"/>
      <c r="J200" s="241"/>
      <c r="K200" s="241"/>
      <c r="L200" s="241"/>
      <c r="M200" s="83">
        <v>0</v>
      </c>
    </row>
    <row r="201" spans="1:13" s="78" customFormat="1" x14ac:dyDescent="0.3">
      <c r="A201" s="80" t="s">
        <v>39</v>
      </c>
      <c r="B201" s="81">
        <v>29650</v>
      </c>
      <c r="C201" s="82">
        <v>44331</v>
      </c>
      <c r="D201" s="241" t="s">
        <v>227</v>
      </c>
      <c r="E201" s="241"/>
      <c r="F201" s="241"/>
      <c r="G201" s="241"/>
      <c r="H201" s="241"/>
      <c r="I201" s="241"/>
      <c r="J201" s="241"/>
      <c r="K201" s="241"/>
      <c r="L201" s="241"/>
      <c r="M201" s="83">
        <v>0</v>
      </c>
    </row>
    <row r="202" spans="1:13" s="78" customFormat="1" x14ac:dyDescent="0.3">
      <c r="A202" s="80" t="s">
        <v>78</v>
      </c>
      <c r="B202" s="81">
        <v>29650</v>
      </c>
      <c r="C202" s="82">
        <v>44331</v>
      </c>
      <c r="D202" s="241" t="s">
        <v>342</v>
      </c>
      <c r="E202" s="241"/>
      <c r="F202" s="241"/>
      <c r="G202" s="241"/>
      <c r="H202" s="241"/>
      <c r="I202" s="241"/>
      <c r="J202" s="241"/>
      <c r="K202" s="241"/>
      <c r="L202" s="241"/>
      <c r="M202" s="83">
        <v>0</v>
      </c>
    </row>
    <row r="203" spans="1:13" s="78" customFormat="1" x14ac:dyDescent="0.3">
      <c r="A203" s="80" t="s">
        <v>77</v>
      </c>
      <c r="B203" s="81">
        <v>29650</v>
      </c>
      <c r="C203" s="82">
        <v>44331</v>
      </c>
      <c r="D203" s="241" t="s">
        <v>231</v>
      </c>
      <c r="E203" s="241"/>
      <c r="F203" s="241"/>
      <c r="G203" s="241"/>
      <c r="H203" s="241"/>
      <c r="I203" s="241"/>
      <c r="J203" s="241"/>
      <c r="K203" s="241"/>
      <c r="L203" s="241"/>
      <c r="M203" s="83">
        <v>0</v>
      </c>
    </row>
    <row r="204" spans="1:13" s="78" customFormat="1" x14ac:dyDescent="0.3">
      <c r="A204" s="80" t="s">
        <v>76</v>
      </c>
      <c r="B204" s="81">
        <v>29650</v>
      </c>
      <c r="C204" s="82">
        <v>44331</v>
      </c>
      <c r="D204" s="241" t="s">
        <v>230</v>
      </c>
      <c r="E204" s="241"/>
      <c r="F204" s="241"/>
      <c r="G204" s="241"/>
      <c r="H204" s="241"/>
      <c r="I204" s="241"/>
      <c r="J204" s="241"/>
      <c r="K204" s="241"/>
      <c r="L204" s="241"/>
      <c r="M204" s="83">
        <v>0</v>
      </c>
    </row>
    <row r="205" spans="1:13" s="78" customFormat="1" x14ac:dyDescent="0.3">
      <c r="A205" s="80" t="s">
        <v>75</v>
      </c>
      <c r="B205" s="81">
        <v>29650</v>
      </c>
      <c r="C205" s="82">
        <v>44331</v>
      </c>
      <c r="D205" s="241" t="s">
        <v>229</v>
      </c>
      <c r="E205" s="241"/>
      <c r="F205" s="241"/>
      <c r="G205" s="241"/>
      <c r="H205" s="241"/>
      <c r="I205" s="241"/>
      <c r="J205" s="241"/>
      <c r="K205" s="241"/>
      <c r="L205" s="241"/>
      <c r="M205" s="83">
        <v>0</v>
      </c>
    </row>
    <row r="206" spans="1:13" s="78" customFormat="1" x14ac:dyDescent="0.3">
      <c r="A206" s="80" t="s">
        <v>74</v>
      </c>
      <c r="B206" s="81">
        <v>29650</v>
      </c>
      <c r="C206" s="82">
        <v>44331</v>
      </c>
      <c r="D206" s="241" t="s">
        <v>228</v>
      </c>
      <c r="E206" s="241"/>
      <c r="F206" s="241"/>
      <c r="G206" s="241"/>
      <c r="H206" s="241"/>
      <c r="I206" s="241"/>
      <c r="J206" s="241"/>
      <c r="K206" s="241"/>
      <c r="L206" s="241"/>
      <c r="M206" s="83">
        <v>0</v>
      </c>
    </row>
    <row r="207" spans="1:13" s="78" customFormat="1" x14ac:dyDescent="0.3">
      <c r="A207" s="80" t="s">
        <v>73</v>
      </c>
      <c r="B207" s="81">
        <v>29650</v>
      </c>
      <c r="C207" s="82">
        <v>44331</v>
      </c>
      <c r="D207" s="241" t="s">
        <v>227</v>
      </c>
      <c r="E207" s="241"/>
      <c r="F207" s="241"/>
      <c r="G207" s="241"/>
      <c r="H207" s="241"/>
      <c r="I207" s="241"/>
      <c r="J207" s="241"/>
      <c r="K207" s="241"/>
      <c r="L207" s="241"/>
      <c r="M207" s="83">
        <v>0</v>
      </c>
    </row>
    <row r="208" spans="1:13" s="78" customFormat="1" x14ac:dyDescent="0.3">
      <c r="A208" s="80" t="s">
        <v>38</v>
      </c>
      <c r="B208" s="81">
        <v>29650</v>
      </c>
      <c r="C208" s="82">
        <v>44331</v>
      </c>
      <c r="D208" s="241" t="s">
        <v>226</v>
      </c>
      <c r="E208" s="241"/>
      <c r="F208" s="241"/>
      <c r="G208" s="241"/>
      <c r="H208" s="241"/>
      <c r="I208" s="241"/>
      <c r="J208" s="241"/>
      <c r="K208" s="241"/>
      <c r="L208" s="241"/>
      <c r="M208" s="83">
        <v>0</v>
      </c>
    </row>
    <row r="209" spans="1:13" s="78" customFormat="1" x14ac:dyDescent="0.3">
      <c r="A209" s="80" t="s">
        <v>37</v>
      </c>
      <c r="B209" s="81">
        <v>29650</v>
      </c>
      <c r="C209" s="82">
        <v>44331</v>
      </c>
      <c r="D209" s="241" t="s">
        <v>276</v>
      </c>
      <c r="E209" s="241"/>
      <c r="F209" s="241"/>
      <c r="G209" s="241"/>
      <c r="H209" s="241"/>
      <c r="I209" s="241"/>
      <c r="J209" s="241"/>
      <c r="K209" s="241"/>
      <c r="L209" s="241"/>
      <c r="M209" s="83">
        <v>0</v>
      </c>
    </row>
    <row r="210" spans="1:13" s="78" customFormat="1" x14ac:dyDescent="0.3">
      <c r="A210" s="80" t="s">
        <v>36</v>
      </c>
      <c r="B210" s="81">
        <v>29650</v>
      </c>
      <c r="C210" s="82">
        <v>44331</v>
      </c>
      <c r="D210" s="241" t="s">
        <v>211</v>
      </c>
      <c r="E210" s="241"/>
      <c r="F210" s="241"/>
      <c r="G210" s="241"/>
      <c r="H210" s="241"/>
      <c r="I210" s="241"/>
      <c r="J210" s="241"/>
      <c r="K210" s="241"/>
      <c r="L210" s="241"/>
      <c r="M210" s="83">
        <v>0</v>
      </c>
    </row>
    <row r="211" spans="1:13" s="78" customFormat="1" x14ac:dyDescent="0.3">
      <c r="A211" s="80" t="s">
        <v>33</v>
      </c>
      <c r="B211" s="81">
        <v>29650</v>
      </c>
      <c r="C211" s="82">
        <v>44331</v>
      </c>
      <c r="D211" s="241" t="s">
        <v>306</v>
      </c>
      <c r="E211" s="241"/>
      <c r="F211" s="241"/>
      <c r="G211" s="241"/>
      <c r="H211" s="241"/>
      <c r="I211" s="241"/>
      <c r="J211" s="241"/>
      <c r="K211" s="241"/>
      <c r="L211" s="241"/>
      <c r="M211" s="83">
        <v>0</v>
      </c>
    </row>
    <row r="212" spans="1:13" s="78" customFormat="1" x14ac:dyDescent="0.3">
      <c r="A212" s="80" t="s">
        <v>32</v>
      </c>
      <c r="B212" s="81">
        <v>29650</v>
      </c>
      <c r="C212" s="82">
        <v>44331</v>
      </c>
      <c r="D212" s="241" t="s">
        <v>305</v>
      </c>
      <c r="E212" s="241"/>
      <c r="F212" s="241"/>
      <c r="G212" s="241"/>
      <c r="H212" s="241"/>
      <c r="I212" s="241"/>
      <c r="J212" s="241"/>
      <c r="K212" s="241"/>
      <c r="L212" s="241"/>
      <c r="M212" s="83">
        <v>0</v>
      </c>
    </row>
    <row r="213" spans="1:13" s="78" customFormat="1" x14ac:dyDescent="0.3">
      <c r="A213" s="80" t="s">
        <v>31</v>
      </c>
      <c r="B213" s="81">
        <v>29650</v>
      </c>
      <c r="C213" s="82">
        <v>44331</v>
      </c>
      <c r="D213" s="241" t="s">
        <v>341</v>
      </c>
      <c r="E213" s="241"/>
      <c r="F213" s="241"/>
      <c r="G213" s="241"/>
      <c r="H213" s="241"/>
      <c r="I213" s="241"/>
      <c r="J213" s="241"/>
      <c r="K213" s="241"/>
      <c r="L213" s="241"/>
      <c r="M213" s="83">
        <v>0</v>
      </c>
    </row>
    <row r="214" spans="1:13" s="78" customFormat="1" x14ac:dyDescent="0.3">
      <c r="A214" s="80" t="s">
        <v>30</v>
      </c>
      <c r="B214" s="81">
        <v>29650</v>
      </c>
      <c r="C214" s="82">
        <v>44331</v>
      </c>
      <c r="D214" s="241" t="s">
        <v>325</v>
      </c>
      <c r="E214" s="241"/>
      <c r="F214" s="241"/>
      <c r="G214" s="241"/>
      <c r="H214" s="241"/>
      <c r="I214" s="241"/>
      <c r="J214" s="241"/>
      <c r="K214" s="241"/>
      <c r="L214" s="241"/>
      <c r="M214" s="83">
        <v>0</v>
      </c>
    </row>
    <row r="215" spans="1:13" s="78" customFormat="1" x14ac:dyDescent="0.3">
      <c r="A215" s="80" t="s">
        <v>28</v>
      </c>
      <c r="B215" s="81">
        <v>29650</v>
      </c>
      <c r="C215" s="82">
        <v>44331</v>
      </c>
      <c r="D215" s="241" t="s">
        <v>278</v>
      </c>
      <c r="E215" s="241"/>
      <c r="F215" s="241"/>
      <c r="G215" s="241"/>
      <c r="H215" s="241"/>
      <c r="I215" s="241"/>
      <c r="J215" s="241"/>
      <c r="K215" s="241"/>
      <c r="L215" s="241"/>
      <c r="M215" s="83">
        <v>0</v>
      </c>
    </row>
    <row r="216" spans="1:13" s="78" customFormat="1" x14ac:dyDescent="0.3">
      <c r="A216" s="80" t="s">
        <v>44</v>
      </c>
      <c r="B216" s="81">
        <v>24603</v>
      </c>
      <c r="C216" s="82">
        <v>44293</v>
      </c>
      <c r="D216" s="241" t="s">
        <v>323</v>
      </c>
      <c r="E216" s="241"/>
      <c r="F216" s="241"/>
      <c r="G216" s="241"/>
      <c r="H216" s="241"/>
      <c r="I216" s="241"/>
      <c r="J216" s="241"/>
      <c r="K216" s="241"/>
      <c r="L216" s="241"/>
      <c r="M216" s="83">
        <v>0</v>
      </c>
    </row>
    <row r="217" spans="1:13" s="78" customFormat="1" x14ac:dyDescent="0.3">
      <c r="A217" s="80" t="s">
        <v>78</v>
      </c>
      <c r="B217" s="81">
        <v>24603</v>
      </c>
      <c r="C217" s="82">
        <v>44293</v>
      </c>
      <c r="D217" s="241" t="s">
        <v>275</v>
      </c>
      <c r="E217" s="241"/>
      <c r="F217" s="241"/>
      <c r="G217" s="241"/>
      <c r="H217" s="241"/>
      <c r="I217" s="241"/>
      <c r="J217" s="241"/>
      <c r="K217" s="241"/>
      <c r="L217" s="241"/>
      <c r="M217" s="83">
        <v>0</v>
      </c>
    </row>
    <row r="218" spans="1:13" s="78" customFormat="1" x14ac:dyDescent="0.3">
      <c r="A218" s="80" t="s">
        <v>77</v>
      </c>
      <c r="B218" s="81">
        <v>24603</v>
      </c>
      <c r="C218" s="82">
        <v>44293</v>
      </c>
      <c r="D218" s="241" t="s">
        <v>231</v>
      </c>
      <c r="E218" s="241"/>
      <c r="F218" s="241"/>
      <c r="G218" s="241"/>
      <c r="H218" s="241"/>
      <c r="I218" s="241"/>
      <c r="J218" s="241"/>
      <c r="K218" s="241"/>
      <c r="L218" s="241"/>
      <c r="M218" s="83">
        <v>0</v>
      </c>
    </row>
    <row r="219" spans="1:13" s="78" customFormat="1" x14ac:dyDescent="0.3">
      <c r="A219" s="80" t="s">
        <v>76</v>
      </c>
      <c r="B219" s="81">
        <v>24603</v>
      </c>
      <c r="C219" s="82">
        <v>44293</v>
      </c>
      <c r="D219" s="241" t="s">
        <v>230</v>
      </c>
      <c r="E219" s="241"/>
      <c r="F219" s="241"/>
      <c r="G219" s="241"/>
      <c r="H219" s="241"/>
      <c r="I219" s="241"/>
      <c r="J219" s="241"/>
      <c r="K219" s="241"/>
      <c r="L219" s="241"/>
      <c r="M219" s="83">
        <v>0</v>
      </c>
    </row>
    <row r="220" spans="1:13" s="78" customFormat="1" x14ac:dyDescent="0.3">
      <c r="A220" s="80" t="s">
        <v>75</v>
      </c>
      <c r="B220" s="81">
        <v>24603</v>
      </c>
      <c r="C220" s="82">
        <v>44293</v>
      </c>
      <c r="D220" s="241" t="s">
        <v>229</v>
      </c>
      <c r="E220" s="241"/>
      <c r="F220" s="241"/>
      <c r="G220" s="241"/>
      <c r="H220" s="241"/>
      <c r="I220" s="241"/>
      <c r="J220" s="241"/>
      <c r="K220" s="241"/>
      <c r="L220" s="241"/>
      <c r="M220" s="83">
        <v>0</v>
      </c>
    </row>
    <row r="221" spans="1:13" s="78" customFormat="1" x14ac:dyDescent="0.3">
      <c r="A221" s="80" t="s">
        <v>74</v>
      </c>
      <c r="B221" s="81">
        <v>24603</v>
      </c>
      <c r="C221" s="82">
        <v>44293</v>
      </c>
      <c r="D221" s="241" t="s">
        <v>228</v>
      </c>
      <c r="E221" s="241"/>
      <c r="F221" s="241"/>
      <c r="G221" s="241"/>
      <c r="H221" s="241"/>
      <c r="I221" s="241"/>
      <c r="J221" s="241"/>
      <c r="K221" s="241"/>
      <c r="L221" s="241"/>
      <c r="M221" s="83">
        <v>0</v>
      </c>
    </row>
    <row r="222" spans="1:13" s="78" customFormat="1" x14ac:dyDescent="0.3">
      <c r="A222" s="80" t="s">
        <v>73</v>
      </c>
      <c r="B222" s="81">
        <v>24603</v>
      </c>
      <c r="C222" s="82">
        <v>44293</v>
      </c>
      <c r="D222" s="241" t="s">
        <v>227</v>
      </c>
      <c r="E222" s="241"/>
      <c r="F222" s="241"/>
      <c r="G222" s="241"/>
      <c r="H222" s="241"/>
      <c r="I222" s="241"/>
      <c r="J222" s="241"/>
      <c r="K222" s="241"/>
      <c r="L222" s="241"/>
      <c r="M222" s="83">
        <v>0</v>
      </c>
    </row>
    <row r="223" spans="1:13" s="78" customFormat="1" x14ac:dyDescent="0.3">
      <c r="A223" s="80" t="s">
        <v>38</v>
      </c>
      <c r="B223" s="81">
        <v>24603</v>
      </c>
      <c r="C223" s="82">
        <v>44293</v>
      </c>
      <c r="D223" s="241" t="s">
        <v>226</v>
      </c>
      <c r="E223" s="241"/>
      <c r="F223" s="241"/>
      <c r="G223" s="241"/>
      <c r="H223" s="241"/>
      <c r="I223" s="241"/>
      <c r="J223" s="241"/>
      <c r="K223" s="241"/>
      <c r="L223" s="241"/>
      <c r="M223" s="83">
        <v>0</v>
      </c>
    </row>
    <row r="224" spans="1:13" s="78" customFormat="1" x14ac:dyDescent="0.3">
      <c r="A224" s="80" t="s">
        <v>37</v>
      </c>
      <c r="B224" s="81">
        <v>24603</v>
      </c>
      <c r="C224" s="82">
        <v>44293</v>
      </c>
      <c r="D224" s="241" t="s">
        <v>309</v>
      </c>
      <c r="E224" s="241"/>
      <c r="F224" s="241"/>
      <c r="G224" s="241"/>
      <c r="H224" s="241"/>
      <c r="I224" s="241"/>
      <c r="J224" s="241"/>
      <c r="K224" s="241"/>
      <c r="L224" s="241"/>
      <c r="M224" s="83">
        <v>0</v>
      </c>
    </row>
    <row r="225" spans="1:13" s="78" customFormat="1" x14ac:dyDescent="0.3">
      <c r="A225" s="80" t="s">
        <v>36</v>
      </c>
      <c r="B225" s="81">
        <v>24603</v>
      </c>
      <c r="C225" s="82">
        <v>44293</v>
      </c>
      <c r="D225" s="241" t="s">
        <v>211</v>
      </c>
      <c r="E225" s="241"/>
      <c r="F225" s="241"/>
      <c r="G225" s="241"/>
      <c r="H225" s="241"/>
      <c r="I225" s="241"/>
      <c r="J225" s="241"/>
      <c r="K225" s="241"/>
      <c r="L225" s="241"/>
      <c r="M225" s="83">
        <v>0</v>
      </c>
    </row>
    <row r="226" spans="1:13" s="78" customFormat="1" x14ac:dyDescent="0.3">
      <c r="A226" s="80" t="s">
        <v>33</v>
      </c>
      <c r="B226" s="81">
        <v>24603</v>
      </c>
      <c r="C226" s="82">
        <v>44293</v>
      </c>
      <c r="D226" s="241" t="s">
        <v>306</v>
      </c>
      <c r="E226" s="241"/>
      <c r="F226" s="241"/>
      <c r="G226" s="241"/>
      <c r="H226" s="241"/>
      <c r="I226" s="241"/>
      <c r="J226" s="241"/>
      <c r="K226" s="241"/>
      <c r="L226" s="241"/>
      <c r="M226" s="83">
        <v>0</v>
      </c>
    </row>
    <row r="227" spans="1:13" s="78" customFormat="1" x14ac:dyDescent="0.3">
      <c r="A227" s="80" t="s">
        <v>32</v>
      </c>
      <c r="B227" s="81">
        <v>24603</v>
      </c>
      <c r="C227" s="82">
        <v>44293</v>
      </c>
      <c r="D227" s="241" t="s">
        <v>305</v>
      </c>
      <c r="E227" s="241"/>
      <c r="F227" s="241"/>
      <c r="G227" s="241"/>
      <c r="H227" s="241"/>
      <c r="I227" s="241"/>
      <c r="J227" s="241"/>
      <c r="K227" s="241"/>
      <c r="L227" s="241"/>
      <c r="M227" s="83">
        <v>0</v>
      </c>
    </row>
    <row r="228" spans="1:13" s="78" customFormat="1" x14ac:dyDescent="0.3">
      <c r="A228" s="80" t="s">
        <v>31</v>
      </c>
      <c r="B228" s="81">
        <v>24603</v>
      </c>
      <c r="C228" s="82">
        <v>44293</v>
      </c>
      <c r="D228" s="241" t="s">
        <v>324</v>
      </c>
      <c r="E228" s="241"/>
      <c r="F228" s="241"/>
      <c r="G228" s="241"/>
      <c r="H228" s="241"/>
      <c r="I228" s="241"/>
      <c r="J228" s="241"/>
      <c r="K228" s="241"/>
      <c r="L228" s="241"/>
      <c r="M228" s="83">
        <v>0</v>
      </c>
    </row>
    <row r="229" spans="1:13" s="78" customFormat="1" x14ac:dyDescent="0.3">
      <c r="A229" s="80" t="s">
        <v>30</v>
      </c>
      <c r="B229" s="81">
        <v>24603</v>
      </c>
      <c r="C229" s="82">
        <v>44293</v>
      </c>
      <c r="D229" s="241" t="s">
        <v>325</v>
      </c>
      <c r="E229" s="241"/>
      <c r="F229" s="241"/>
      <c r="G229" s="241"/>
      <c r="H229" s="241"/>
      <c r="I229" s="241"/>
      <c r="J229" s="241"/>
      <c r="K229" s="241"/>
      <c r="L229" s="241"/>
      <c r="M229" s="83">
        <v>0</v>
      </c>
    </row>
    <row r="230" spans="1:13" s="78" customFormat="1" x14ac:dyDescent="0.3">
      <c r="A230" s="80" t="s">
        <v>28</v>
      </c>
      <c r="B230" s="81">
        <v>24603</v>
      </c>
      <c r="C230" s="82">
        <v>44293</v>
      </c>
      <c r="D230" s="241" t="s">
        <v>326</v>
      </c>
      <c r="E230" s="241"/>
      <c r="F230" s="241"/>
      <c r="G230" s="241"/>
      <c r="H230" s="241"/>
      <c r="I230" s="241"/>
      <c r="J230" s="241"/>
      <c r="K230" s="241"/>
      <c r="L230" s="241"/>
      <c r="M230" s="83">
        <v>0</v>
      </c>
    </row>
    <row r="231" spans="1:13" s="78" customFormat="1" x14ac:dyDescent="0.3">
      <c r="A231" s="80" t="s">
        <v>191</v>
      </c>
      <c r="B231" s="81">
        <v>23644</v>
      </c>
      <c r="C231" s="82">
        <v>44276</v>
      </c>
      <c r="D231" s="241" t="s">
        <v>322</v>
      </c>
      <c r="E231" s="241"/>
      <c r="F231" s="241"/>
      <c r="G231" s="241"/>
      <c r="H231" s="241"/>
      <c r="I231" s="241"/>
      <c r="J231" s="241"/>
      <c r="K231" s="241"/>
      <c r="L231" s="241"/>
      <c r="M231" s="83">
        <v>0</v>
      </c>
    </row>
    <row r="232" spans="1:13" s="78" customFormat="1" x14ac:dyDescent="0.3">
      <c r="A232" s="80" t="s">
        <v>42</v>
      </c>
      <c r="B232" s="81">
        <v>23135</v>
      </c>
      <c r="C232" s="82">
        <v>44268</v>
      </c>
      <c r="D232" s="241" t="s">
        <v>311</v>
      </c>
      <c r="E232" s="241"/>
      <c r="F232" s="241"/>
      <c r="G232" s="241"/>
      <c r="H232" s="241"/>
      <c r="I232" s="241"/>
      <c r="J232" s="241"/>
      <c r="K232" s="241"/>
      <c r="L232" s="241"/>
      <c r="M232" s="83">
        <v>0</v>
      </c>
    </row>
    <row r="233" spans="1:13" s="78" customFormat="1" x14ac:dyDescent="0.3">
      <c r="A233" s="80" t="s">
        <v>41</v>
      </c>
      <c r="B233" s="81">
        <v>23135</v>
      </c>
      <c r="C233" s="82">
        <v>44268</v>
      </c>
      <c r="D233" s="241" t="s">
        <v>310</v>
      </c>
      <c r="E233" s="241"/>
      <c r="F233" s="241"/>
      <c r="G233" s="241"/>
      <c r="H233" s="241"/>
      <c r="I233" s="241"/>
      <c r="J233" s="241"/>
      <c r="K233" s="241"/>
      <c r="L233" s="241"/>
      <c r="M233" s="83">
        <v>0</v>
      </c>
    </row>
    <row r="234" spans="1:13" s="78" customFormat="1" x14ac:dyDescent="0.3">
      <c r="A234" s="80" t="s">
        <v>39</v>
      </c>
      <c r="B234" s="81">
        <v>23135</v>
      </c>
      <c r="C234" s="82">
        <v>44268</v>
      </c>
      <c r="D234" s="241" t="s">
        <v>227</v>
      </c>
      <c r="E234" s="241"/>
      <c r="F234" s="241"/>
      <c r="G234" s="241"/>
      <c r="H234" s="241"/>
      <c r="I234" s="241"/>
      <c r="J234" s="241"/>
      <c r="K234" s="241"/>
      <c r="L234" s="241"/>
      <c r="M234" s="83">
        <v>0</v>
      </c>
    </row>
    <row r="235" spans="1:13" s="78" customFormat="1" x14ac:dyDescent="0.3">
      <c r="A235" s="80" t="s">
        <v>78</v>
      </c>
      <c r="B235" s="81">
        <v>23135</v>
      </c>
      <c r="C235" s="82">
        <v>44268</v>
      </c>
      <c r="D235" s="241" t="s">
        <v>294</v>
      </c>
      <c r="E235" s="241"/>
      <c r="F235" s="241"/>
      <c r="G235" s="241"/>
      <c r="H235" s="241"/>
      <c r="I235" s="241"/>
      <c r="J235" s="241"/>
      <c r="K235" s="241"/>
      <c r="L235" s="241"/>
      <c r="M235" s="83">
        <v>0</v>
      </c>
    </row>
    <row r="236" spans="1:13" s="78" customFormat="1" x14ac:dyDescent="0.3">
      <c r="A236" s="80" t="s">
        <v>77</v>
      </c>
      <c r="B236" s="81">
        <v>23135</v>
      </c>
      <c r="C236" s="82">
        <v>44268</v>
      </c>
      <c r="D236" s="241" t="s">
        <v>231</v>
      </c>
      <c r="E236" s="241"/>
      <c r="F236" s="241"/>
      <c r="G236" s="241"/>
      <c r="H236" s="241"/>
      <c r="I236" s="241"/>
      <c r="J236" s="241"/>
      <c r="K236" s="241"/>
      <c r="L236" s="241"/>
      <c r="M236" s="83">
        <v>0</v>
      </c>
    </row>
    <row r="237" spans="1:13" s="78" customFormat="1" x14ac:dyDescent="0.3">
      <c r="A237" s="80" t="s">
        <v>76</v>
      </c>
      <c r="B237" s="81">
        <v>23135</v>
      </c>
      <c r="C237" s="82">
        <v>44268</v>
      </c>
      <c r="D237" s="241" t="s">
        <v>230</v>
      </c>
      <c r="E237" s="241"/>
      <c r="F237" s="241"/>
      <c r="G237" s="241"/>
      <c r="H237" s="241"/>
      <c r="I237" s="241"/>
      <c r="J237" s="241"/>
      <c r="K237" s="241"/>
      <c r="L237" s="241"/>
      <c r="M237" s="83">
        <v>0</v>
      </c>
    </row>
    <row r="238" spans="1:13" s="78" customFormat="1" x14ac:dyDescent="0.3">
      <c r="A238" s="80" t="s">
        <v>75</v>
      </c>
      <c r="B238" s="81">
        <v>23135</v>
      </c>
      <c r="C238" s="82">
        <v>44268</v>
      </c>
      <c r="D238" s="241" t="s">
        <v>229</v>
      </c>
      <c r="E238" s="241"/>
      <c r="F238" s="241"/>
      <c r="G238" s="241"/>
      <c r="H238" s="241"/>
      <c r="I238" s="241"/>
      <c r="J238" s="241"/>
      <c r="K238" s="241"/>
      <c r="L238" s="241"/>
      <c r="M238" s="83">
        <v>0</v>
      </c>
    </row>
    <row r="239" spans="1:13" s="78" customFormat="1" x14ac:dyDescent="0.3">
      <c r="A239" s="80" t="s">
        <v>74</v>
      </c>
      <c r="B239" s="81">
        <v>23135</v>
      </c>
      <c r="C239" s="82">
        <v>44268</v>
      </c>
      <c r="D239" s="241" t="s">
        <v>228</v>
      </c>
      <c r="E239" s="241"/>
      <c r="F239" s="241"/>
      <c r="G239" s="241"/>
      <c r="H239" s="241"/>
      <c r="I239" s="241"/>
      <c r="J239" s="241"/>
      <c r="K239" s="241"/>
      <c r="L239" s="241"/>
      <c r="M239" s="83">
        <v>0</v>
      </c>
    </row>
    <row r="240" spans="1:13" s="78" customFormat="1" x14ac:dyDescent="0.3">
      <c r="A240" s="80" t="s">
        <v>73</v>
      </c>
      <c r="B240" s="81">
        <v>23135</v>
      </c>
      <c r="C240" s="82">
        <v>44268</v>
      </c>
      <c r="D240" s="241" t="s">
        <v>227</v>
      </c>
      <c r="E240" s="241"/>
      <c r="F240" s="241"/>
      <c r="G240" s="241"/>
      <c r="H240" s="241"/>
      <c r="I240" s="241"/>
      <c r="J240" s="241"/>
      <c r="K240" s="241"/>
      <c r="L240" s="241"/>
      <c r="M240" s="83">
        <v>0</v>
      </c>
    </row>
    <row r="241" spans="1:13" s="78" customFormat="1" x14ac:dyDescent="0.3">
      <c r="A241" s="80" t="s">
        <v>38</v>
      </c>
      <c r="B241" s="81">
        <v>23135</v>
      </c>
      <c r="C241" s="82">
        <v>44268</v>
      </c>
      <c r="D241" s="241" t="s">
        <v>226</v>
      </c>
      <c r="E241" s="241"/>
      <c r="F241" s="241"/>
      <c r="G241" s="241"/>
      <c r="H241" s="241"/>
      <c r="I241" s="241"/>
      <c r="J241" s="241"/>
      <c r="K241" s="241"/>
      <c r="L241" s="241"/>
      <c r="M241" s="83">
        <v>0</v>
      </c>
    </row>
    <row r="242" spans="1:13" s="78" customFormat="1" x14ac:dyDescent="0.3">
      <c r="A242" s="80" t="s">
        <v>37</v>
      </c>
      <c r="B242" s="81">
        <v>23135</v>
      </c>
      <c r="C242" s="82">
        <v>44268</v>
      </c>
      <c r="D242" s="241" t="s">
        <v>309</v>
      </c>
      <c r="E242" s="241"/>
      <c r="F242" s="241"/>
      <c r="G242" s="241"/>
      <c r="H242" s="241"/>
      <c r="I242" s="241"/>
      <c r="J242" s="241"/>
      <c r="K242" s="241"/>
      <c r="L242" s="241"/>
      <c r="M242" s="83">
        <v>0</v>
      </c>
    </row>
    <row r="243" spans="1:13" s="78" customFormat="1" x14ac:dyDescent="0.3">
      <c r="A243" s="80" t="s">
        <v>33</v>
      </c>
      <c r="B243" s="81">
        <v>23135</v>
      </c>
      <c r="C243" s="82">
        <v>44268</v>
      </c>
      <c r="D243" s="241" t="s">
        <v>306</v>
      </c>
      <c r="E243" s="241"/>
      <c r="F243" s="241"/>
      <c r="G243" s="241"/>
      <c r="H243" s="241"/>
      <c r="I243" s="241"/>
      <c r="J243" s="241"/>
      <c r="K243" s="241"/>
      <c r="L243" s="241"/>
      <c r="M243" s="83">
        <v>0</v>
      </c>
    </row>
    <row r="244" spans="1:13" s="78" customFormat="1" x14ac:dyDescent="0.3">
      <c r="A244" s="80" t="s">
        <v>32</v>
      </c>
      <c r="B244" s="81">
        <v>23135</v>
      </c>
      <c r="C244" s="82">
        <v>44268</v>
      </c>
      <c r="D244" s="241" t="s">
        <v>305</v>
      </c>
      <c r="E244" s="241"/>
      <c r="F244" s="241"/>
      <c r="G244" s="241"/>
      <c r="H244" s="241"/>
      <c r="I244" s="241"/>
      <c r="J244" s="241"/>
      <c r="K244" s="241"/>
      <c r="L244" s="241"/>
      <c r="M244" s="83">
        <v>0</v>
      </c>
    </row>
    <row r="245" spans="1:13" s="78" customFormat="1" x14ac:dyDescent="0.3">
      <c r="A245" s="80" t="s">
        <v>31</v>
      </c>
      <c r="B245" s="81">
        <v>23135</v>
      </c>
      <c r="C245" s="82">
        <v>44268</v>
      </c>
      <c r="D245" s="241" t="s">
        <v>308</v>
      </c>
      <c r="E245" s="241"/>
      <c r="F245" s="241"/>
      <c r="G245" s="241"/>
      <c r="H245" s="241"/>
      <c r="I245" s="241"/>
      <c r="J245" s="241"/>
      <c r="K245" s="241"/>
      <c r="L245" s="241"/>
      <c r="M245" s="83">
        <v>0</v>
      </c>
    </row>
    <row r="246" spans="1:13" s="78" customFormat="1" x14ac:dyDescent="0.3">
      <c r="A246" s="80" t="s">
        <v>30</v>
      </c>
      <c r="B246" s="81">
        <v>23135</v>
      </c>
      <c r="C246" s="82">
        <v>44268</v>
      </c>
      <c r="D246" s="241" t="s">
        <v>304</v>
      </c>
      <c r="E246" s="241"/>
      <c r="F246" s="241"/>
      <c r="G246" s="241"/>
      <c r="H246" s="241"/>
      <c r="I246" s="241"/>
      <c r="J246" s="241"/>
      <c r="K246" s="241"/>
      <c r="L246" s="241"/>
      <c r="M246" s="83">
        <v>0</v>
      </c>
    </row>
    <row r="247" spans="1:13" s="78" customFormat="1" x14ac:dyDescent="0.3">
      <c r="A247" s="80" t="s">
        <v>28</v>
      </c>
      <c r="B247" s="81">
        <v>23135</v>
      </c>
      <c r="C247" s="82">
        <v>44268</v>
      </c>
      <c r="D247" s="241" t="s">
        <v>278</v>
      </c>
      <c r="E247" s="241"/>
      <c r="F247" s="241"/>
      <c r="G247" s="241"/>
      <c r="H247" s="241"/>
      <c r="I247" s="241"/>
      <c r="J247" s="241"/>
      <c r="K247" s="241"/>
      <c r="L247" s="241"/>
      <c r="M247" s="83">
        <v>0</v>
      </c>
    </row>
    <row r="248" spans="1:13" s="78" customFormat="1" x14ac:dyDescent="0.3">
      <c r="A248" s="80" t="s">
        <v>36</v>
      </c>
      <c r="B248" s="81">
        <v>23135</v>
      </c>
      <c r="C248" s="82">
        <v>44268</v>
      </c>
      <c r="D248" s="241" t="s">
        <v>211</v>
      </c>
      <c r="E248" s="241"/>
      <c r="F248" s="241"/>
      <c r="G248" s="241"/>
      <c r="H248" s="241"/>
      <c r="I248" s="241"/>
      <c r="J248" s="241"/>
      <c r="K248" s="241"/>
      <c r="L248" s="241"/>
      <c r="M248" s="83">
        <v>0</v>
      </c>
    </row>
    <row r="249" spans="1:13" s="78" customFormat="1" x14ac:dyDescent="0.3">
      <c r="A249" s="80" t="s">
        <v>33</v>
      </c>
      <c r="B249" s="81">
        <v>19686</v>
      </c>
      <c r="C249" s="82">
        <v>44247</v>
      </c>
      <c r="D249" s="241" t="s">
        <v>306</v>
      </c>
      <c r="E249" s="241"/>
      <c r="F249" s="241"/>
      <c r="G249" s="241"/>
      <c r="H249" s="241"/>
      <c r="I249" s="241"/>
      <c r="J249" s="241"/>
      <c r="K249" s="241"/>
      <c r="L249" s="241"/>
      <c r="M249" s="83">
        <v>0</v>
      </c>
    </row>
    <row r="250" spans="1:13" s="78" customFormat="1" x14ac:dyDescent="0.3">
      <c r="A250" s="80" t="s">
        <v>32</v>
      </c>
      <c r="B250" s="81">
        <v>19686</v>
      </c>
      <c r="C250" s="82">
        <v>44247</v>
      </c>
      <c r="D250" s="241" t="s">
        <v>305</v>
      </c>
      <c r="E250" s="241"/>
      <c r="F250" s="241"/>
      <c r="G250" s="241"/>
      <c r="H250" s="241"/>
      <c r="I250" s="241"/>
      <c r="J250" s="241"/>
      <c r="K250" s="241"/>
      <c r="L250" s="241"/>
      <c r="M250" s="83">
        <v>0</v>
      </c>
    </row>
    <row r="251" spans="1:13" s="78" customFormat="1" x14ac:dyDescent="0.3">
      <c r="A251" s="80" t="s">
        <v>31</v>
      </c>
      <c r="B251" s="81">
        <v>19686</v>
      </c>
      <c r="C251" s="82">
        <v>44247</v>
      </c>
      <c r="D251" s="241" t="s">
        <v>307</v>
      </c>
      <c r="E251" s="241"/>
      <c r="F251" s="241"/>
      <c r="G251" s="241"/>
      <c r="H251" s="241"/>
      <c r="I251" s="241"/>
      <c r="J251" s="241"/>
      <c r="K251" s="241"/>
      <c r="L251" s="241"/>
      <c r="M251" s="83">
        <v>0</v>
      </c>
    </row>
    <row r="252" spans="1:13" s="78" customFormat="1" x14ac:dyDescent="0.3">
      <c r="A252" s="80" t="s">
        <v>30</v>
      </c>
      <c r="B252" s="81">
        <v>19686</v>
      </c>
      <c r="C252" s="82">
        <v>44247</v>
      </c>
      <c r="D252" s="241" t="s">
        <v>304</v>
      </c>
      <c r="E252" s="241"/>
      <c r="F252" s="241"/>
      <c r="G252" s="241"/>
      <c r="H252" s="241"/>
      <c r="I252" s="241"/>
      <c r="J252" s="241"/>
      <c r="K252" s="241"/>
      <c r="L252" s="241"/>
      <c r="M252" s="83">
        <v>0</v>
      </c>
    </row>
    <row r="253" spans="1:13" s="78" customFormat="1" x14ac:dyDescent="0.3">
      <c r="A253" s="80" t="s">
        <v>28</v>
      </c>
      <c r="B253" s="81">
        <v>19686</v>
      </c>
      <c r="C253" s="82">
        <v>44247</v>
      </c>
      <c r="D253" s="241" t="s">
        <v>278</v>
      </c>
      <c r="E253" s="241"/>
      <c r="F253" s="241"/>
      <c r="G253" s="241"/>
      <c r="H253" s="241"/>
      <c r="I253" s="241"/>
      <c r="J253" s="241"/>
      <c r="K253" s="241"/>
      <c r="L253" s="241"/>
      <c r="M253" s="83">
        <v>0</v>
      </c>
    </row>
    <row r="254" spans="1:13" s="78" customFormat="1" x14ac:dyDescent="0.3">
      <c r="A254" s="80" t="s">
        <v>28</v>
      </c>
      <c r="B254" s="81">
        <v>15740</v>
      </c>
      <c r="C254" s="82">
        <v>44199</v>
      </c>
      <c r="D254" s="241" t="s">
        <v>278</v>
      </c>
      <c r="E254" s="241"/>
      <c r="F254" s="241"/>
      <c r="G254" s="241"/>
      <c r="H254" s="241"/>
      <c r="I254" s="241"/>
      <c r="J254" s="241"/>
      <c r="K254" s="241"/>
      <c r="L254" s="241"/>
      <c r="M254" s="83">
        <v>0</v>
      </c>
    </row>
    <row r="255" spans="1:13" s="78" customFormat="1" x14ac:dyDescent="0.3">
      <c r="A255" s="80" t="s">
        <v>36</v>
      </c>
      <c r="B255" s="81">
        <v>15740</v>
      </c>
      <c r="C255" s="82">
        <v>44199</v>
      </c>
      <c r="D255" s="241" t="s">
        <v>211</v>
      </c>
      <c r="E255" s="241"/>
      <c r="F255" s="241"/>
      <c r="G255" s="241"/>
      <c r="H255" s="241"/>
      <c r="I255" s="241"/>
      <c r="J255" s="241"/>
      <c r="K255" s="241"/>
      <c r="L255" s="241"/>
      <c r="M255" s="83">
        <v>0</v>
      </c>
    </row>
    <row r="256" spans="1:13" s="78" customFormat="1" x14ac:dyDescent="0.3">
      <c r="A256" s="80" t="s">
        <v>191</v>
      </c>
      <c r="B256" s="81">
        <v>15700</v>
      </c>
      <c r="C256" s="82">
        <v>44198</v>
      </c>
      <c r="D256" s="241" t="s">
        <v>220</v>
      </c>
      <c r="E256" s="241"/>
      <c r="F256" s="241"/>
      <c r="G256" s="241"/>
      <c r="H256" s="241"/>
      <c r="I256" s="241"/>
      <c r="J256" s="241"/>
      <c r="K256" s="241"/>
      <c r="L256" s="241"/>
      <c r="M256" s="83">
        <v>0</v>
      </c>
    </row>
    <row r="257" spans="1:13" s="78" customFormat="1" x14ac:dyDescent="0.3">
      <c r="A257" s="80" t="s">
        <v>45</v>
      </c>
      <c r="B257" s="81">
        <v>15660</v>
      </c>
      <c r="C257" s="82">
        <v>44197</v>
      </c>
      <c r="D257" s="241" t="s">
        <v>295</v>
      </c>
      <c r="E257" s="241"/>
      <c r="F257" s="241"/>
      <c r="G257" s="241"/>
      <c r="H257" s="241"/>
      <c r="I257" s="241"/>
      <c r="J257" s="241"/>
      <c r="K257" s="241"/>
      <c r="L257" s="241"/>
      <c r="M257" s="83">
        <v>0</v>
      </c>
    </row>
    <row r="258" spans="1:13" s="78" customFormat="1" x14ac:dyDescent="0.3">
      <c r="A258" s="80" t="s">
        <v>33</v>
      </c>
      <c r="B258" s="81">
        <v>15660</v>
      </c>
      <c r="C258" s="82">
        <v>44197</v>
      </c>
      <c r="D258" s="241" t="s">
        <v>147</v>
      </c>
      <c r="E258" s="241"/>
      <c r="F258" s="241"/>
      <c r="G258" s="241"/>
      <c r="H258" s="241"/>
      <c r="I258" s="241"/>
      <c r="J258" s="241"/>
      <c r="K258" s="241"/>
      <c r="L258" s="241"/>
      <c r="M258" s="83">
        <v>0</v>
      </c>
    </row>
    <row r="259" spans="1:13" s="78" customFormat="1" x14ac:dyDescent="0.3">
      <c r="A259" s="80" t="s">
        <v>32</v>
      </c>
      <c r="B259" s="81">
        <v>15660</v>
      </c>
      <c r="C259" s="82">
        <v>44197</v>
      </c>
      <c r="D259" s="241" t="s">
        <v>223</v>
      </c>
      <c r="E259" s="241"/>
      <c r="F259" s="241"/>
      <c r="G259" s="241"/>
      <c r="H259" s="241"/>
      <c r="I259" s="241"/>
      <c r="J259" s="241"/>
      <c r="K259" s="241"/>
      <c r="L259" s="241"/>
      <c r="M259" s="83">
        <v>0</v>
      </c>
    </row>
    <row r="260" spans="1:13" s="78" customFormat="1" x14ac:dyDescent="0.3">
      <c r="A260" s="80" t="s">
        <v>31</v>
      </c>
      <c r="B260" s="81">
        <v>15660</v>
      </c>
      <c r="C260" s="82">
        <v>44197</v>
      </c>
      <c r="D260" s="241" t="s">
        <v>293</v>
      </c>
      <c r="E260" s="241"/>
      <c r="F260" s="241"/>
      <c r="G260" s="241"/>
      <c r="H260" s="241"/>
      <c r="I260" s="241"/>
      <c r="J260" s="241"/>
      <c r="K260" s="241"/>
      <c r="L260" s="241"/>
      <c r="M260" s="83">
        <v>0</v>
      </c>
    </row>
    <row r="261" spans="1:13" s="78" customFormat="1" x14ac:dyDescent="0.3">
      <c r="A261" s="80" t="s">
        <v>30</v>
      </c>
      <c r="B261" s="81">
        <v>15660</v>
      </c>
      <c r="C261" s="82">
        <v>44197</v>
      </c>
      <c r="D261" s="241" t="s">
        <v>221</v>
      </c>
      <c r="E261" s="241"/>
      <c r="F261" s="241"/>
      <c r="G261" s="241"/>
      <c r="H261" s="241"/>
      <c r="I261" s="241"/>
      <c r="J261" s="241"/>
      <c r="K261" s="241"/>
      <c r="L261" s="241"/>
      <c r="M261" s="83">
        <v>0</v>
      </c>
    </row>
    <row r="262" spans="1:13" s="78" customFormat="1" x14ac:dyDescent="0.3">
      <c r="A262" s="80" t="s">
        <v>78</v>
      </c>
      <c r="B262" s="81">
        <v>15660</v>
      </c>
      <c r="C262" s="82">
        <v>44197</v>
      </c>
      <c r="D262" s="241" t="s">
        <v>294</v>
      </c>
      <c r="E262" s="241"/>
      <c r="F262" s="241"/>
      <c r="G262" s="241"/>
      <c r="H262" s="241"/>
      <c r="I262" s="241"/>
      <c r="J262" s="241"/>
      <c r="K262" s="241"/>
      <c r="L262" s="241"/>
      <c r="M262" s="83">
        <v>0</v>
      </c>
    </row>
    <row r="263" spans="1:13" s="78" customFormat="1" x14ac:dyDescent="0.3">
      <c r="A263" s="80" t="s">
        <v>77</v>
      </c>
      <c r="B263" s="81">
        <v>15660</v>
      </c>
      <c r="C263" s="82">
        <v>44197</v>
      </c>
      <c r="D263" s="241" t="s">
        <v>231</v>
      </c>
      <c r="E263" s="241"/>
      <c r="F263" s="241"/>
      <c r="G263" s="241"/>
      <c r="H263" s="241"/>
      <c r="I263" s="241"/>
      <c r="J263" s="241"/>
      <c r="K263" s="241"/>
      <c r="L263" s="241"/>
      <c r="M263" s="83">
        <v>0</v>
      </c>
    </row>
    <row r="264" spans="1:13" s="78" customFormat="1" x14ac:dyDescent="0.3">
      <c r="A264" s="80" t="s">
        <v>76</v>
      </c>
      <c r="B264" s="81">
        <v>15660</v>
      </c>
      <c r="C264" s="82">
        <v>44197</v>
      </c>
      <c r="D264" s="241" t="s">
        <v>230</v>
      </c>
      <c r="E264" s="241"/>
      <c r="F264" s="241"/>
      <c r="G264" s="241"/>
      <c r="H264" s="241"/>
      <c r="I264" s="241"/>
      <c r="J264" s="241"/>
      <c r="K264" s="241"/>
      <c r="L264" s="241"/>
      <c r="M264" s="83">
        <v>0</v>
      </c>
    </row>
    <row r="265" spans="1:13" s="78" customFormat="1" x14ac:dyDescent="0.3">
      <c r="A265" s="80" t="s">
        <v>75</v>
      </c>
      <c r="B265" s="81">
        <v>15660</v>
      </c>
      <c r="C265" s="82">
        <v>44197</v>
      </c>
      <c r="D265" s="241" t="s">
        <v>229</v>
      </c>
      <c r="E265" s="241"/>
      <c r="F265" s="241"/>
      <c r="G265" s="241"/>
      <c r="H265" s="241"/>
      <c r="I265" s="241"/>
      <c r="J265" s="241"/>
      <c r="K265" s="241"/>
      <c r="L265" s="241"/>
      <c r="M265" s="83">
        <v>0</v>
      </c>
    </row>
    <row r="266" spans="1:13" s="78" customFormat="1" x14ac:dyDescent="0.3">
      <c r="A266" s="80" t="s">
        <v>74</v>
      </c>
      <c r="B266" s="81">
        <v>15660</v>
      </c>
      <c r="C266" s="82">
        <v>44197</v>
      </c>
      <c r="D266" s="241" t="s">
        <v>228</v>
      </c>
      <c r="E266" s="241"/>
      <c r="F266" s="241"/>
      <c r="G266" s="241"/>
      <c r="H266" s="241"/>
      <c r="I266" s="241"/>
      <c r="J266" s="241"/>
      <c r="K266" s="241"/>
      <c r="L266" s="241"/>
      <c r="M266" s="83">
        <v>0</v>
      </c>
    </row>
    <row r="267" spans="1:13" s="78" customFormat="1" x14ac:dyDescent="0.3">
      <c r="A267" s="80" t="s">
        <v>73</v>
      </c>
      <c r="B267" s="81">
        <v>15660</v>
      </c>
      <c r="C267" s="82">
        <v>44197</v>
      </c>
      <c r="D267" s="241" t="s">
        <v>227</v>
      </c>
      <c r="E267" s="241"/>
      <c r="F267" s="241"/>
      <c r="G267" s="241"/>
      <c r="H267" s="241"/>
      <c r="I267" s="241"/>
      <c r="J267" s="241"/>
      <c r="K267" s="241"/>
      <c r="L267" s="241"/>
      <c r="M267" s="83">
        <v>0</v>
      </c>
    </row>
    <row r="268" spans="1:13" s="78" customFormat="1" x14ac:dyDescent="0.3">
      <c r="A268" s="80" t="s">
        <v>38</v>
      </c>
      <c r="B268" s="81">
        <v>15660</v>
      </c>
      <c r="C268" s="82">
        <v>44197</v>
      </c>
      <c r="D268" s="241" t="s">
        <v>226</v>
      </c>
      <c r="E268" s="241"/>
      <c r="F268" s="241"/>
      <c r="G268" s="241"/>
      <c r="H268" s="241"/>
      <c r="I268" s="241"/>
      <c r="J268" s="241"/>
      <c r="K268" s="241"/>
      <c r="L268" s="241"/>
      <c r="M268" s="83">
        <v>0</v>
      </c>
    </row>
    <row r="269" spans="1:13" s="78" customFormat="1" x14ac:dyDescent="0.3">
      <c r="A269" s="80" t="s">
        <v>37</v>
      </c>
      <c r="B269" s="81">
        <v>15660</v>
      </c>
      <c r="C269" s="82">
        <v>44197</v>
      </c>
      <c r="D269" s="241" t="s">
        <v>276</v>
      </c>
      <c r="E269" s="241"/>
      <c r="F269" s="241"/>
      <c r="G269" s="241"/>
      <c r="H269" s="241"/>
      <c r="I269" s="241"/>
      <c r="J269" s="241"/>
      <c r="K269" s="241"/>
      <c r="L269" s="241"/>
      <c r="M269" s="83">
        <v>0</v>
      </c>
    </row>
    <row r="270" spans="1:13" s="78" customFormat="1" x14ac:dyDescent="0.3">
      <c r="A270" s="80" t="s">
        <v>34</v>
      </c>
      <c r="B270" s="81">
        <v>15660</v>
      </c>
      <c r="C270" s="82">
        <v>44197</v>
      </c>
      <c r="D270" s="241" t="s">
        <v>224</v>
      </c>
      <c r="E270" s="241"/>
      <c r="F270" s="241"/>
      <c r="G270" s="241"/>
      <c r="H270" s="241"/>
      <c r="I270" s="241"/>
      <c r="J270" s="241"/>
      <c r="K270" s="241"/>
      <c r="L270" s="241"/>
      <c r="M270" s="83">
        <v>0</v>
      </c>
    </row>
    <row r="271" spans="1:13" s="78" customFormat="1" x14ac:dyDescent="0.3">
      <c r="A271" s="80" t="s">
        <v>33</v>
      </c>
      <c r="B271" s="81">
        <v>14971</v>
      </c>
      <c r="C271" s="82">
        <v>44177</v>
      </c>
      <c r="D271" s="241" t="s">
        <v>147</v>
      </c>
      <c r="E271" s="241"/>
      <c r="F271" s="241"/>
      <c r="G271" s="241"/>
      <c r="H271" s="241"/>
      <c r="I271" s="241"/>
      <c r="J271" s="241"/>
      <c r="K271" s="241"/>
      <c r="L271" s="241"/>
      <c r="M271" s="83">
        <v>0</v>
      </c>
    </row>
    <row r="272" spans="1:13" s="78" customFormat="1" x14ac:dyDescent="0.3">
      <c r="A272" s="80" t="s">
        <v>32</v>
      </c>
      <c r="B272" s="81">
        <v>14971</v>
      </c>
      <c r="C272" s="82">
        <v>44177</v>
      </c>
      <c r="D272" s="241" t="s">
        <v>223</v>
      </c>
      <c r="E272" s="241"/>
      <c r="F272" s="241"/>
      <c r="G272" s="241"/>
      <c r="H272" s="241"/>
      <c r="I272" s="241"/>
      <c r="J272" s="241"/>
      <c r="K272" s="241"/>
      <c r="L272" s="241"/>
      <c r="M272" s="83">
        <v>0</v>
      </c>
    </row>
    <row r="273" spans="1:24" s="78" customFormat="1" x14ac:dyDescent="0.3">
      <c r="A273" s="80" t="s">
        <v>31</v>
      </c>
      <c r="B273" s="81">
        <v>14971</v>
      </c>
      <c r="C273" s="82">
        <v>44177</v>
      </c>
      <c r="D273" s="241" t="s">
        <v>285</v>
      </c>
      <c r="E273" s="241"/>
      <c r="F273" s="241"/>
      <c r="G273" s="241"/>
      <c r="H273" s="241"/>
      <c r="I273" s="241"/>
      <c r="J273" s="241"/>
      <c r="K273" s="241"/>
      <c r="L273" s="241"/>
      <c r="M273" s="83">
        <v>0</v>
      </c>
    </row>
    <row r="274" spans="1:24" s="78" customFormat="1" x14ac:dyDescent="0.3">
      <c r="A274" s="80" t="s">
        <v>30</v>
      </c>
      <c r="B274" s="81">
        <v>14971</v>
      </c>
      <c r="C274" s="82">
        <v>44177</v>
      </c>
      <c r="D274" s="241" t="s">
        <v>221</v>
      </c>
      <c r="E274" s="241"/>
      <c r="F274" s="241"/>
      <c r="G274" s="241"/>
      <c r="H274" s="241"/>
      <c r="I274" s="241"/>
      <c r="J274" s="241"/>
      <c r="K274" s="241"/>
      <c r="L274" s="241"/>
      <c r="M274" s="83">
        <v>0</v>
      </c>
    </row>
    <row r="275" spans="1:24" s="78" customFormat="1" x14ac:dyDescent="0.3">
      <c r="A275" s="80" t="s">
        <v>28</v>
      </c>
      <c r="B275" s="81">
        <v>14971</v>
      </c>
      <c r="C275" s="82">
        <v>44177</v>
      </c>
      <c r="D275" s="241" t="s">
        <v>278</v>
      </c>
      <c r="E275" s="241"/>
      <c r="F275" s="241"/>
      <c r="G275" s="241"/>
      <c r="H275" s="241"/>
      <c r="I275" s="241"/>
      <c r="J275" s="241"/>
      <c r="K275" s="241"/>
      <c r="L275" s="241"/>
      <c r="M275" s="83">
        <v>0</v>
      </c>
    </row>
    <row r="276" spans="1:24" s="78" customFormat="1" x14ac:dyDescent="0.3">
      <c r="A276" s="80" t="s">
        <v>191</v>
      </c>
      <c r="B276" s="81">
        <v>14074</v>
      </c>
      <c r="C276" s="82">
        <v>44170</v>
      </c>
      <c r="D276" s="241" t="s">
        <v>283</v>
      </c>
      <c r="E276" s="241"/>
      <c r="F276" s="241"/>
      <c r="G276" s="241"/>
      <c r="H276" s="241"/>
      <c r="I276" s="241"/>
      <c r="J276" s="241"/>
      <c r="K276" s="241"/>
      <c r="L276" s="241"/>
      <c r="M276" s="83">
        <v>0</v>
      </c>
    </row>
    <row r="277" spans="1:24" s="78" customFormat="1" x14ac:dyDescent="0.3">
      <c r="A277" s="80" t="s">
        <v>78</v>
      </c>
      <c r="B277" s="81">
        <v>12382</v>
      </c>
      <c r="C277" s="82">
        <v>44115</v>
      </c>
      <c r="D277" s="241" t="s">
        <v>275</v>
      </c>
      <c r="E277" s="241"/>
      <c r="F277" s="241"/>
      <c r="G277" s="241"/>
      <c r="H277" s="241"/>
      <c r="I277" s="241"/>
      <c r="J277" s="241"/>
      <c r="K277" s="241"/>
      <c r="L277" s="241"/>
      <c r="M277" s="83">
        <v>0</v>
      </c>
    </row>
    <row r="278" spans="1:24" s="78" customFormat="1" x14ac:dyDescent="0.3">
      <c r="A278" s="80" t="s">
        <v>77</v>
      </c>
      <c r="B278" s="81">
        <v>12382</v>
      </c>
      <c r="C278" s="82">
        <v>44115</v>
      </c>
      <c r="D278" s="241" t="s">
        <v>231</v>
      </c>
      <c r="E278" s="241"/>
      <c r="F278" s="241"/>
      <c r="G278" s="241"/>
      <c r="H278" s="241"/>
      <c r="I278" s="241"/>
      <c r="J278" s="241"/>
      <c r="K278" s="241"/>
      <c r="L278" s="241"/>
      <c r="M278" s="83">
        <v>0</v>
      </c>
      <c r="V278" s="79"/>
      <c r="W278" s="79"/>
    </row>
    <row r="279" spans="1:24" s="78" customFormat="1" x14ac:dyDescent="0.3">
      <c r="A279" s="80" t="s">
        <v>76</v>
      </c>
      <c r="B279" s="81">
        <v>12382</v>
      </c>
      <c r="C279" s="82">
        <v>44115</v>
      </c>
      <c r="D279" s="241" t="s">
        <v>230</v>
      </c>
      <c r="E279" s="241"/>
      <c r="F279" s="241"/>
      <c r="G279" s="241"/>
      <c r="H279" s="241"/>
      <c r="I279" s="241"/>
      <c r="J279" s="241"/>
      <c r="K279" s="241"/>
      <c r="L279" s="241"/>
      <c r="M279" s="83">
        <v>0</v>
      </c>
    </row>
    <row r="280" spans="1:24" s="78" customFormat="1" x14ac:dyDescent="0.3">
      <c r="A280" s="80" t="s">
        <v>75</v>
      </c>
      <c r="B280" s="81">
        <v>12382</v>
      </c>
      <c r="C280" s="82">
        <v>44115</v>
      </c>
      <c r="D280" s="241" t="s">
        <v>229</v>
      </c>
      <c r="E280" s="241"/>
      <c r="F280" s="241"/>
      <c r="G280" s="241"/>
      <c r="H280" s="241"/>
      <c r="I280" s="241"/>
      <c r="J280" s="241"/>
      <c r="K280" s="241"/>
      <c r="L280" s="241"/>
      <c r="M280" s="83">
        <v>0</v>
      </c>
    </row>
    <row r="281" spans="1:24" s="78" customFormat="1" x14ac:dyDescent="0.3">
      <c r="A281" s="80" t="s">
        <v>74</v>
      </c>
      <c r="B281" s="81">
        <v>12382</v>
      </c>
      <c r="C281" s="82">
        <v>44115</v>
      </c>
      <c r="D281" s="241" t="s">
        <v>228</v>
      </c>
      <c r="E281" s="241"/>
      <c r="F281" s="241"/>
      <c r="G281" s="241"/>
      <c r="H281" s="241"/>
      <c r="I281" s="241"/>
      <c r="J281" s="241"/>
      <c r="K281" s="241"/>
      <c r="L281" s="241"/>
      <c r="M281" s="83">
        <v>0</v>
      </c>
    </row>
    <row r="282" spans="1:24" s="78" customFormat="1" x14ac:dyDescent="0.3">
      <c r="A282" s="80" t="s">
        <v>73</v>
      </c>
      <c r="B282" s="81">
        <v>12382</v>
      </c>
      <c r="C282" s="82">
        <v>44115</v>
      </c>
      <c r="D282" s="241" t="s">
        <v>227</v>
      </c>
      <c r="E282" s="241"/>
      <c r="F282" s="241"/>
      <c r="G282" s="241"/>
      <c r="H282" s="241"/>
      <c r="I282" s="241"/>
      <c r="J282" s="241"/>
      <c r="K282" s="241"/>
      <c r="L282" s="241"/>
      <c r="M282" s="83">
        <v>0</v>
      </c>
    </row>
    <row r="283" spans="1:24" x14ac:dyDescent="0.3">
      <c r="A283" s="80" t="s">
        <v>38</v>
      </c>
      <c r="B283" s="81">
        <v>12382</v>
      </c>
      <c r="C283" s="82">
        <v>44115</v>
      </c>
      <c r="D283" s="241" t="s">
        <v>226</v>
      </c>
      <c r="E283" s="241"/>
      <c r="F283" s="241"/>
      <c r="G283" s="241"/>
      <c r="H283" s="241"/>
      <c r="I283" s="241"/>
      <c r="J283" s="241"/>
      <c r="K283" s="241"/>
      <c r="L283" s="241"/>
      <c r="M283" s="83">
        <v>0</v>
      </c>
      <c r="X283" s="79"/>
    </row>
    <row r="284" spans="1:24" x14ac:dyDescent="0.3">
      <c r="A284" s="80" t="s">
        <v>37</v>
      </c>
      <c r="B284" s="81">
        <v>12382</v>
      </c>
      <c r="C284" s="82">
        <v>44115</v>
      </c>
      <c r="D284" s="241" t="s">
        <v>276</v>
      </c>
      <c r="E284" s="241"/>
      <c r="F284" s="241"/>
      <c r="G284" s="241"/>
      <c r="H284" s="241"/>
      <c r="I284" s="241"/>
      <c r="J284" s="241"/>
      <c r="K284" s="241"/>
      <c r="L284" s="241"/>
      <c r="M284" s="83">
        <v>0</v>
      </c>
      <c r="T284" s="78"/>
      <c r="U284" s="78"/>
      <c r="V284" s="79"/>
      <c r="W284" s="79"/>
      <c r="X284" s="78"/>
    </row>
    <row r="285" spans="1:24" x14ac:dyDescent="0.3">
      <c r="A285" s="80" t="s">
        <v>36</v>
      </c>
      <c r="B285" s="81">
        <v>12382</v>
      </c>
      <c r="C285" s="82">
        <v>44115</v>
      </c>
      <c r="D285" s="241" t="s">
        <v>211</v>
      </c>
      <c r="E285" s="241"/>
      <c r="F285" s="241"/>
      <c r="G285" s="241"/>
      <c r="H285" s="241"/>
      <c r="I285" s="241"/>
      <c r="J285" s="241"/>
      <c r="K285" s="241"/>
      <c r="L285" s="241"/>
      <c r="M285" s="83">
        <v>0</v>
      </c>
    </row>
    <row r="286" spans="1:24" x14ac:dyDescent="0.3">
      <c r="A286" s="80" t="s">
        <v>33</v>
      </c>
      <c r="B286" s="81">
        <v>12382</v>
      </c>
      <c r="C286" s="82">
        <v>44115</v>
      </c>
      <c r="D286" s="241" t="s">
        <v>147</v>
      </c>
      <c r="E286" s="241"/>
      <c r="F286" s="241"/>
      <c r="G286" s="241"/>
      <c r="H286" s="241"/>
      <c r="I286" s="241"/>
      <c r="J286" s="241"/>
      <c r="K286" s="241"/>
      <c r="L286" s="241"/>
      <c r="M286" s="83">
        <v>0</v>
      </c>
    </row>
    <row r="287" spans="1:24" x14ac:dyDescent="0.3">
      <c r="A287" s="80" t="s">
        <v>32</v>
      </c>
      <c r="B287" s="81">
        <v>12382</v>
      </c>
      <c r="C287" s="82">
        <v>44115</v>
      </c>
      <c r="D287" s="241" t="s">
        <v>223</v>
      </c>
      <c r="E287" s="241"/>
      <c r="F287" s="241"/>
      <c r="G287" s="241"/>
      <c r="H287" s="241"/>
      <c r="I287" s="241"/>
      <c r="J287" s="241"/>
      <c r="K287" s="241"/>
      <c r="L287" s="241"/>
      <c r="M287" s="83">
        <v>0</v>
      </c>
    </row>
    <row r="288" spans="1:24" x14ac:dyDescent="0.3">
      <c r="A288" s="80" t="s">
        <v>31</v>
      </c>
      <c r="B288" s="81">
        <v>12382</v>
      </c>
      <c r="C288" s="82">
        <v>44115</v>
      </c>
      <c r="D288" s="241" t="s">
        <v>277</v>
      </c>
      <c r="E288" s="241"/>
      <c r="F288" s="241"/>
      <c r="G288" s="241"/>
      <c r="H288" s="241"/>
      <c r="I288" s="241"/>
      <c r="J288" s="241"/>
      <c r="K288" s="241"/>
      <c r="L288" s="241"/>
      <c r="M288" s="83">
        <v>0</v>
      </c>
    </row>
    <row r="289" spans="1:14" x14ac:dyDescent="0.3">
      <c r="A289" s="80" t="s">
        <v>30</v>
      </c>
      <c r="B289" s="81">
        <v>12382</v>
      </c>
      <c r="C289" s="82">
        <v>44115</v>
      </c>
      <c r="D289" s="241" t="s">
        <v>221</v>
      </c>
      <c r="E289" s="241"/>
      <c r="F289" s="241"/>
      <c r="G289" s="241"/>
      <c r="H289" s="241"/>
      <c r="I289" s="241"/>
      <c r="J289" s="241"/>
      <c r="K289" s="241"/>
      <c r="L289" s="241"/>
      <c r="M289" s="83">
        <v>0</v>
      </c>
    </row>
    <row r="290" spans="1:14" x14ac:dyDescent="0.3">
      <c r="A290" s="80" t="s">
        <v>28</v>
      </c>
      <c r="B290" s="81">
        <v>12382</v>
      </c>
      <c r="C290" s="82">
        <v>44115</v>
      </c>
      <c r="D290" s="241" t="s">
        <v>278</v>
      </c>
      <c r="E290" s="241"/>
      <c r="F290" s="241"/>
      <c r="G290" s="241"/>
      <c r="H290" s="241"/>
      <c r="I290" s="241"/>
      <c r="J290" s="241"/>
      <c r="K290" s="241"/>
      <c r="L290" s="241"/>
      <c r="M290" s="83">
        <v>0</v>
      </c>
      <c r="N290" s="27"/>
    </row>
    <row r="291" spans="1:14" x14ac:dyDescent="0.3">
      <c r="A291" s="80" t="s">
        <v>191</v>
      </c>
      <c r="B291" s="81">
        <v>10694</v>
      </c>
      <c r="C291" s="82">
        <v>44065</v>
      </c>
      <c r="D291" s="241" t="s">
        <v>220</v>
      </c>
      <c r="E291" s="241"/>
      <c r="F291" s="241"/>
      <c r="G291" s="241"/>
      <c r="H291" s="241"/>
      <c r="I291" s="241"/>
      <c r="J291" s="241"/>
      <c r="K291" s="241"/>
      <c r="L291" s="241"/>
      <c r="M291" s="83">
        <v>0</v>
      </c>
    </row>
    <row r="292" spans="1:14" x14ac:dyDescent="0.3">
      <c r="A292" s="80" t="s">
        <v>33</v>
      </c>
      <c r="B292" s="81">
        <v>10694</v>
      </c>
      <c r="C292" s="82">
        <v>44065</v>
      </c>
      <c r="D292" s="241" t="s">
        <v>147</v>
      </c>
      <c r="E292" s="241"/>
      <c r="F292" s="241"/>
      <c r="G292" s="241"/>
      <c r="H292" s="241"/>
      <c r="I292" s="241"/>
      <c r="J292" s="241"/>
      <c r="K292" s="241"/>
      <c r="L292" s="241"/>
      <c r="M292" s="83">
        <v>0</v>
      </c>
    </row>
    <row r="293" spans="1:14" x14ac:dyDescent="0.3">
      <c r="A293" s="80" t="s">
        <v>32</v>
      </c>
      <c r="B293" s="81">
        <v>10694</v>
      </c>
      <c r="C293" s="82">
        <v>44065</v>
      </c>
      <c r="D293" s="241" t="s">
        <v>223</v>
      </c>
      <c r="E293" s="241"/>
      <c r="F293" s="241"/>
      <c r="G293" s="241"/>
      <c r="H293" s="241"/>
      <c r="I293" s="241"/>
      <c r="J293" s="241"/>
      <c r="K293" s="241"/>
      <c r="L293" s="241"/>
      <c r="M293" s="83">
        <v>0</v>
      </c>
    </row>
    <row r="294" spans="1:14" x14ac:dyDescent="0.3">
      <c r="A294" s="80" t="s">
        <v>31</v>
      </c>
      <c r="B294" s="81">
        <v>10694</v>
      </c>
      <c r="C294" s="82">
        <v>44065</v>
      </c>
      <c r="D294" s="241" t="s">
        <v>270</v>
      </c>
      <c r="E294" s="241"/>
      <c r="F294" s="241"/>
      <c r="G294" s="241"/>
      <c r="H294" s="241"/>
      <c r="I294" s="241"/>
      <c r="J294" s="241"/>
      <c r="K294" s="241"/>
      <c r="L294" s="241"/>
      <c r="M294" s="83">
        <v>0</v>
      </c>
    </row>
    <row r="295" spans="1:14" x14ac:dyDescent="0.3">
      <c r="A295" s="80" t="s">
        <v>30</v>
      </c>
      <c r="B295" s="81">
        <v>10694</v>
      </c>
      <c r="C295" s="82">
        <v>44065</v>
      </c>
      <c r="D295" s="241" t="s">
        <v>221</v>
      </c>
      <c r="E295" s="241"/>
      <c r="F295" s="241"/>
      <c r="G295" s="241"/>
      <c r="H295" s="241"/>
      <c r="I295" s="241"/>
      <c r="J295" s="241"/>
      <c r="K295" s="241"/>
      <c r="L295" s="241"/>
      <c r="M295" s="83">
        <v>0</v>
      </c>
    </row>
    <row r="296" spans="1:14" x14ac:dyDescent="0.3">
      <c r="A296" s="80" t="s">
        <v>28</v>
      </c>
      <c r="B296" s="81">
        <v>10694</v>
      </c>
      <c r="C296" s="82">
        <v>44065</v>
      </c>
      <c r="D296" s="241" t="s">
        <v>214</v>
      </c>
      <c r="E296" s="241"/>
      <c r="F296" s="241"/>
      <c r="G296" s="241"/>
      <c r="H296" s="241"/>
      <c r="I296" s="241"/>
      <c r="J296" s="241"/>
      <c r="K296" s="241"/>
      <c r="L296" s="241"/>
      <c r="M296" s="83">
        <v>0</v>
      </c>
    </row>
    <row r="297" spans="1:14" x14ac:dyDescent="0.3">
      <c r="A297" s="80" t="s">
        <v>78</v>
      </c>
      <c r="B297" s="81">
        <v>9399</v>
      </c>
      <c r="C297" s="82">
        <v>44037</v>
      </c>
      <c r="D297" s="241" t="s">
        <v>232</v>
      </c>
      <c r="E297" s="241"/>
      <c r="F297" s="241"/>
      <c r="G297" s="241"/>
      <c r="H297" s="241"/>
      <c r="I297" s="241"/>
      <c r="J297" s="241"/>
      <c r="K297" s="241"/>
      <c r="L297" s="241"/>
      <c r="M297" s="83">
        <v>0</v>
      </c>
    </row>
    <row r="298" spans="1:14" x14ac:dyDescent="0.3">
      <c r="A298" s="80" t="s">
        <v>77</v>
      </c>
      <c r="B298" s="81">
        <v>9399</v>
      </c>
      <c r="C298" s="82">
        <v>44037</v>
      </c>
      <c r="D298" s="247" t="s">
        <v>231</v>
      </c>
      <c r="E298" s="247"/>
      <c r="F298" s="247"/>
      <c r="G298" s="247"/>
      <c r="H298" s="247"/>
      <c r="I298" s="247"/>
      <c r="J298" s="247"/>
      <c r="K298" s="247"/>
      <c r="L298" s="247"/>
      <c r="M298" s="83">
        <v>0</v>
      </c>
    </row>
    <row r="299" spans="1:14" x14ac:dyDescent="0.3">
      <c r="A299" s="80" t="s">
        <v>76</v>
      </c>
      <c r="B299" s="81">
        <v>9399</v>
      </c>
      <c r="C299" s="82">
        <v>44037</v>
      </c>
      <c r="D299" s="247" t="s">
        <v>230</v>
      </c>
      <c r="E299" s="247"/>
      <c r="F299" s="247"/>
      <c r="G299" s="247"/>
      <c r="H299" s="247"/>
      <c r="I299" s="247"/>
      <c r="J299" s="247"/>
      <c r="K299" s="247"/>
      <c r="L299" s="247"/>
      <c r="M299" s="83">
        <v>0</v>
      </c>
    </row>
    <row r="300" spans="1:14" x14ac:dyDescent="0.3">
      <c r="A300" s="80" t="s">
        <v>75</v>
      </c>
      <c r="B300" s="81">
        <v>9399</v>
      </c>
      <c r="C300" s="82">
        <v>44037</v>
      </c>
      <c r="D300" s="241" t="s">
        <v>229</v>
      </c>
      <c r="E300" s="241"/>
      <c r="F300" s="241"/>
      <c r="G300" s="241"/>
      <c r="H300" s="241"/>
      <c r="I300" s="241"/>
      <c r="J300" s="241"/>
      <c r="K300" s="241"/>
      <c r="L300" s="241"/>
      <c r="M300" s="83">
        <v>0</v>
      </c>
    </row>
    <row r="301" spans="1:14" x14ac:dyDescent="0.3">
      <c r="A301" s="80" t="s">
        <v>74</v>
      </c>
      <c r="B301" s="81">
        <v>9399</v>
      </c>
      <c r="C301" s="82">
        <v>44037</v>
      </c>
      <c r="D301" s="241" t="s">
        <v>228</v>
      </c>
      <c r="E301" s="241"/>
      <c r="F301" s="241"/>
      <c r="G301" s="241"/>
      <c r="H301" s="241"/>
      <c r="I301" s="241"/>
      <c r="J301" s="241"/>
      <c r="K301" s="241"/>
      <c r="L301" s="241"/>
      <c r="M301" s="83">
        <v>0</v>
      </c>
    </row>
    <row r="302" spans="1:14" x14ac:dyDescent="0.3">
      <c r="A302" s="80" t="s">
        <v>73</v>
      </c>
      <c r="B302" s="81">
        <v>9399</v>
      </c>
      <c r="C302" s="82">
        <v>44037</v>
      </c>
      <c r="D302" s="241" t="s">
        <v>227</v>
      </c>
      <c r="E302" s="241"/>
      <c r="F302" s="241"/>
      <c r="G302" s="241"/>
      <c r="H302" s="241"/>
      <c r="I302" s="241"/>
      <c r="J302" s="241"/>
      <c r="K302" s="241"/>
      <c r="L302" s="241"/>
      <c r="M302" s="83">
        <v>0</v>
      </c>
    </row>
    <row r="303" spans="1:14" x14ac:dyDescent="0.3">
      <c r="A303" s="80" t="s">
        <v>38</v>
      </c>
      <c r="B303" s="81">
        <v>9399</v>
      </c>
      <c r="C303" s="82">
        <v>44037</v>
      </c>
      <c r="D303" s="241" t="s">
        <v>226</v>
      </c>
      <c r="E303" s="241"/>
      <c r="F303" s="241"/>
      <c r="G303" s="241"/>
      <c r="H303" s="241"/>
      <c r="I303" s="241"/>
      <c r="J303" s="241"/>
      <c r="K303" s="241"/>
      <c r="L303" s="241"/>
      <c r="M303" s="83">
        <v>0</v>
      </c>
    </row>
    <row r="304" spans="1:14" x14ac:dyDescent="0.3">
      <c r="A304" s="80" t="s">
        <v>37</v>
      </c>
      <c r="B304" s="81">
        <v>9399</v>
      </c>
      <c r="C304" s="82">
        <v>44037</v>
      </c>
      <c r="D304" s="241" t="s">
        <v>225</v>
      </c>
      <c r="E304" s="241"/>
      <c r="F304" s="241"/>
      <c r="G304" s="241"/>
      <c r="H304" s="241"/>
      <c r="I304" s="241"/>
      <c r="J304" s="241"/>
      <c r="K304" s="241"/>
      <c r="L304" s="241"/>
      <c r="M304" s="83">
        <v>0</v>
      </c>
    </row>
    <row r="305" spans="1:19" x14ac:dyDescent="0.3">
      <c r="A305" s="80" t="s">
        <v>34</v>
      </c>
      <c r="B305" s="81">
        <v>9399</v>
      </c>
      <c r="C305" s="82">
        <v>44037</v>
      </c>
      <c r="D305" s="241" t="s">
        <v>224</v>
      </c>
      <c r="E305" s="241"/>
      <c r="F305" s="241"/>
      <c r="G305" s="241"/>
      <c r="H305" s="241"/>
      <c r="I305" s="241"/>
      <c r="J305" s="241"/>
      <c r="K305" s="241"/>
      <c r="L305" s="241"/>
      <c r="M305" s="83">
        <v>0</v>
      </c>
    </row>
    <row r="306" spans="1:19" x14ac:dyDescent="0.3">
      <c r="A306" s="80" t="s">
        <v>33</v>
      </c>
      <c r="B306" s="81">
        <v>9399</v>
      </c>
      <c r="C306" s="82">
        <v>44037</v>
      </c>
      <c r="D306" s="241" t="s">
        <v>147</v>
      </c>
      <c r="E306" s="241"/>
      <c r="F306" s="241"/>
      <c r="G306" s="241"/>
      <c r="H306" s="241"/>
      <c r="I306" s="241"/>
      <c r="J306" s="241"/>
      <c r="K306" s="241"/>
      <c r="L306" s="241"/>
      <c r="M306" s="83">
        <v>0</v>
      </c>
    </row>
    <row r="307" spans="1:19" x14ac:dyDescent="0.3">
      <c r="A307" s="80" t="s">
        <v>32</v>
      </c>
      <c r="B307" s="81">
        <v>9399</v>
      </c>
      <c r="C307" s="82">
        <v>44037</v>
      </c>
      <c r="D307" s="241" t="s">
        <v>223</v>
      </c>
      <c r="E307" s="241"/>
      <c r="F307" s="241"/>
      <c r="G307" s="241"/>
      <c r="H307" s="241"/>
      <c r="I307" s="241"/>
      <c r="J307" s="241"/>
      <c r="K307" s="241"/>
      <c r="L307" s="241"/>
      <c r="M307" s="83">
        <v>0</v>
      </c>
    </row>
    <row r="308" spans="1:19" x14ac:dyDescent="0.3">
      <c r="A308" s="80" t="s">
        <v>31</v>
      </c>
      <c r="B308" s="81">
        <v>9399</v>
      </c>
      <c r="C308" s="82">
        <v>44037</v>
      </c>
      <c r="D308" s="241" t="s">
        <v>222</v>
      </c>
      <c r="E308" s="241"/>
      <c r="F308" s="241"/>
      <c r="G308" s="241"/>
      <c r="H308" s="241"/>
      <c r="I308" s="241"/>
      <c r="J308" s="241"/>
      <c r="K308" s="241"/>
      <c r="L308" s="241"/>
      <c r="M308" s="83">
        <v>0</v>
      </c>
    </row>
    <row r="309" spans="1:19" x14ac:dyDescent="0.3">
      <c r="A309" s="80" t="s">
        <v>30</v>
      </c>
      <c r="B309" s="81">
        <v>9399</v>
      </c>
      <c r="C309" s="82">
        <v>44037</v>
      </c>
      <c r="D309" s="241" t="s">
        <v>221</v>
      </c>
      <c r="E309" s="241"/>
      <c r="F309" s="241"/>
      <c r="G309" s="241"/>
      <c r="H309" s="241"/>
      <c r="I309" s="241"/>
      <c r="J309" s="241"/>
      <c r="K309" s="241"/>
      <c r="L309" s="241"/>
      <c r="M309" s="83">
        <v>0</v>
      </c>
      <c r="P309" s="78"/>
      <c r="Q309" s="3"/>
      <c r="R309" s="3"/>
      <c r="S309" s="78"/>
    </row>
    <row r="310" spans="1:19" x14ac:dyDescent="0.3">
      <c r="A310" s="80" t="s">
        <v>28</v>
      </c>
      <c r="B310" s="81">
        <v>9399</v>
      </c>
      <c r="C310" s="82">
        <v>44037</v>
      </c>
      <c r="D310" s="241" t="s">
        <v>214</v>
      </c>
      <c r="E310" s="241"/>
      <c r="F310" s="241"/>
      <c r="G310" s="241"/>
      <c r="H310" s="241"/>
      <c r="I310" s="241"/>
      <c r="J310" s="241"/>
      <c r="K310" s="241"/>
      <c r="L310" s="241"/>
      <c r="M310" s="83">
        <v>0</v>
      </c>
      <c r="P310" s="78"/>
      <c r="Q310" s="3"/>
      <c r="R310" s="18"/>
      <c r="S310" s="78"/>
    </row>
    <row r="311" spans="1:19" x14ac:dyDescent="0.3">
      <c r="A311" s="80" t="s">
        <v>191</v>
      </c>
      <c r="B311" s="81">
        <v>9383</v>
      </c>
      <c r="C311" s="82">
        <v>44037</v>
      </c>
      <c r="D311" s="241" t="s">
        <v>220</v>
      </c>
      <c r="E311" s="241"/>
      <c r="F311" s="241"/>
      <c r="G311" s="241"/>
      <c r="H311" s="241"/>
      <c r="I311" s="241"/>
      <c r="J311" s="241"/>
      <c r="K311" s="241"/>
      <c r="L311" s="241"/>
      <c r="M311" s="83">
        <v>0</v>
      </c>
      <c r="P311" s="78"/>
      <c r="Q311" s="18"/>
      <c r="R311" s="18"/>
      <c r="S311" s="78"/>
    </row>
    <row r="312" spans="1:19" x14ac:dyDescent="0.3">
      <c r="A312" s="80" t="s">
        <v>191</v>
      </c>
      <c r="B312" s="81">
        <v>8497</v>
      </c>
      <c r="C312" s="82">
        <v>43997</v>
      </c>
      <c r="D312" s="241" t="s">
        <v>215</v>
      </c>
      <c r="E312" s="241"/>
      <c r="F312" s="241"/>
      <c r="G312" s="241"/>
      <c r="H312" s="241"/>
      <c r="I312" s="241"/>
      <c r="J312" s="241"/>
      <c r="K312" s="241"/>
      <c r="L312" s="241"/>
      <c r="M312" s="83">
        <v>0</v>
      </c>
    </row>
    <row r="313" spans="1:19" x14ac:dyDescent="0.3">
      <c r="A313" s="80" t="s">
        <v>33</v>
      </c>
      <c r="B313" s="78">
        <v>8431</v>
      </c>
      <c r="C313" s="32">
        <v>43995</v>
      </c>
      <c r="D313" s="241" t="s">
        <v>147</v>
      </c>
      <c r="E313" s="241"/>
      <c r="F313" s="241"/>
      <c r="G313" s="241"/>
      <c r="H313" s="241"/>
      <c r="I313" s="241"/>
      <c r="J313" s="241"/>
      <c r="K313" s="241"/>
      <c r="L313" s="241"/>
      <c r="M313" s="83">
        <v>0</v>
      </c>
    </row>
    <row r="314" spans="1:19" x14ac:dyDescent="0.3">
      <c r="A314" s="80" t="s">
        <v>32</v>
      </c>
      <c r="B314" s="78">
        <v>8431</v>
      </c>
      <c r="C314" s="32">
        <v>43995</v>
      </c>
      <c r="D314" s="241" t="s">
        <v>212</v>
      </c>
      <c r="E314" s="241"/>
      <c r="F314" s="241"/>
      <c r="G314" s="241"/>
      <c r="H314" s="241"/>
      <c r="I314" s="241"/>
      <c r="J314" s="241"/>
      <c r="K314" s="241"/>
      <c r="L314" s="241"/>
      <c r="M314" s="83">
        <v>0</v>
      </c>
    </row>
    <row r="315" spans="1:19" x14ac:dyDescent="0.3">
      <c r="A315" s="80" t="s">
        <v>30</v>
      </c>
      <c r="B315" s="78">
        <v>8431</v>
      </c>
      <c r="C315" s="32">
        <v>43995</v>
      </c>
      <c r="D315" s="241" t="s">
        <v>213</v>
      </c>
      <c r="E315" s="241"/>
      <c r="F315" s="241"/>
      <c r="G315" s="241"/>
      <c r="H315" s="241"/>
      <c r="I315" s="241"/>
      <c r="J315" s="241"/>
      <c r="K315" s="241"/>
      <c r="L315" s="241"/>
      <c r="M315" s="83">
        <v>0</v>
      </c>
    </row>
    <row r="316" spans="1:19" x14ac:dyDescent="0.3">
      <c r="A316" s="80" t="s">
        <v>28</v>
      </c>
      <c r="B316" s="78">
        <v>8431</v>
      </c>
      <c r="C316" s="32">
        <v>43995</v>
      </c>
      <c r="D316" s="241" t="s">
        <v>214</v>
      </c>
      <c r="E316" s="241"/>
      <c r="F316" s="241"/>
      <c r="G316" s="241"/>
      <c r="H316" s="241"/>
      <c r="I316" s="241"/>
      <c r="J316" s="241"/>
      <c r="K316" s="241"/>
      <c r="L316" s="241"/>
      <c r="M316" s="83">
        <v>0</v>
      </c>
    </row>
    <row r="317" spans="1:19" x14ac:dyDescent="0.3">
      <c r="A317" s="31" t="s">
        <v>36</v>
      </c>
      <c r="B317" s="78">
        <v>8431</v>
      </c>
      <c r="C317" s="32">
        <v>43995</v>
      </c>
      <c r="D317" s="246" t="s">
        <v>211</v>
      </c>
      <c r="E317" s="246"/>
      <c r="F317" s="246"/>
      <c r="G317" s="246"/>
      <c r="H317" s="246"/>
      <c r="I317" s="246"/>
      <c r="J317" s="246"/>
      <c r="K317" s="246"/>
      <c r="L317" s="246"/>
      <c r="M317" s="20">
        <v>0</v>
      </c>
    </row>
    <row r="318" spans="1:19" x14ac:dyDescent="0.3">
      <c r="A318" s="31" t="s">
        <v>547</v>
      </c>
      <c r="B318" s="78">
        <v>8069</v>
      </c>
      <c r="C318" s="32">
        <v>43983</v>
      </c>
      <c r="D318" s="246" t="s">
        <v>207</v>
      </c>
      <c r="E318" s="246"/>
      <c r="F318" s="246"/>
      <c r="G318" s="246"/>
      <c r="H318" s="246"/>
      <c r="I318" s="246"/>
      <c r="J318" s="246"/>
      <c r="K318" s="246"/>
      <c r="L318" s="246"/>
      <c r="M318" s="20">
        <v>0</v>
      </c>
    </row>
    <row r="319" spans="1:19" x14ac:dyDescent="0.3">
      <c r="A319" s="31" t="s">
        <v>28</v>
      </c>
      <c r="B319" s="78">
        <v>7164</v>
      </c>
      <c r="C319" s="32">
        <v>43942</v>
      </c>
      <c r="D319" s="246" t="s">
        <v>202</v>
      </c>
      <c r="E319" s="246"/>
      <c r="F319" s="246"/>
      <c r="G319" s="246"/>
      <c r="H319" s="246"/>
      <c r="I319" s="246"/>
      <c r="J319" s="246"/>
      <c r="K319" s="246"/>
      <c r="L319" s="246"/>
      <c r="M319" s="20">
        <v>0</v>
      </c>
    </row>
    <row r="320" spans="1:19" x14ac:dyDescent="0.3">
      <c r="A320" s="31" t="s">
        <v>30</v>
      </c>
      <c r="B320" s="78">
        <v>7164</v>
      </c>
      <c r="C320" s="32">
        <v>43942</v>
      </c>
      <c r="D320" s="246" t="s">
        <v>203</v>
      </c>
      <c r="E320" s="246"/>
      <c r="F320" s="246"/>
      <c r="G320" s="246"/>
      <c r="H320" s="246"/>
      <c r="I320" s="246"/>
      <c r="J320" s="246"/>
      <c r="K320" s="246"/>
      <c r="L320" s="246"/>
      <c r="M320" s="20">
        <v>0</v>
      </c>
    </row>
    <row r="321" spans="1:13" x14ac:dyDescent="0.3">
      <c r="A321" s="31" t="s">
        <v>31</v>
      </c>
      <c r="B321" s="78">
        <v>7164</v>
      </c>
      <c r="C321" s="32">
        <v>43942</v>
      </c>
      <c r="D321" s="246" t="s">
        <v>222</v>
      </c>
      <c r="E321" s="246"/>
      <c r="F321" s="246"/>
      <c r="G321" s="246"/>
      <c r="H321" s="246"/>
      <c r="I321" s="246"/>
      <c r="J321" s="246"/>
      <c r="K321" s="246"/>
      <c r="L321" s="246"/>
      <c r="M321" s="20">
        <v>0</v>
      </c>
    </row>
    <row r="322" spans="1:13" x14ac:dyDescent="0.3">
      <c r="A322" s="31" t="s">
        <v>32</v>
      </c>
      <c r="B322" s="78">
        <v>7164</v>
      </c>
      <c r="C322" s="32">
        <v>43942</v>
      </c>
      <c r="D322" s="246" t="s">
        <v>204</v>
      </c>
      <c r="E322" s="246"/>
      <c r="F322" s="246"/>
      <c r="G322" s="246"/>
      <c r="H322" s="246"/>
      <c r="I322" s="246"/>
      <c r="J322" s="246"/>
      <c r="K322" s="246"/>
      <c r="L322" s="246"/>
      <c r="M322" s="20">
        <v>0</v>
      </c>
    </row>
    <row r="323" spans="1:13" x14ac:dyDescent="0.3">
      <c r="A323" s="31" t="s">
        <v>33</v>
      </c>
      <c r="B323" s="78">
        <v>7164</v>
      </c>
      <c r="C323" s="32">
        <v>43942</v>
      </c>
      <c r="D323" s="246" t="s">
        <v>147</v>
      </c>
      <c r="E323" s="246"/>
      <c r="F323" s="246"/>
      <c r="G323" s="246"/>
      <c r="H323" s="246"/>
      <c r="I323" s="246"/>
      <c r="J323" s="246"/>
      <c r="K323" s="246"/>
      <c r="L323" s="246"/>
      <c r="M323" s="20">
        <v>0</v>
      </c>
    </row>
    <row r="324" spans="1:13" x14ac:dyDescent="0.3">
      <c r="A324" s="31" t="s">
        <v>36</v>
      </c>
      <c r="B324" s="71">
        <v>6489</v>
      </c>
      <c r="C324" s="32">
        <v>43903</v>
      </c>
      <c r="D324" s="246" t="s">
        <v>187</v>
      </c>
      <c r="E324" s="246"/>
      <c r="F324" s="246"/>
      <c r="G324" s="246"/>
      <c r="H324" s="246"/>
      <c r="I324" s="246"/>
      <c r="J324" s="246"/>
      <c r="K324" s="246"/>
      <c r="L324" s="246"/>
      <c r="M324" s="2">
        <v>0</v>
      </c>
    </row>
    <row r="325" spans="1:13" x14ac:dyDescent="0.3">
      <c r="A325" s="31" t="s">
        <v>191</v>
      </c>
      <c r="B325" s="15">
        <v>6396</v>
      </c>
      <c r="C325" s="7">
        <v>43901</v>
      </c>
      <c r="D325" s="246" t="s">
        <v>193</v>
      </c>
      <c r="E325" s="246"/>
      <c r="F325" s="246"/>
      <c r="G325" s="246"/>
      <c r="H325" s="246"/>
      <c r="I325" s="246"/>
      <c r="J325" s="246"/>
      <c r="K325" s="246"/>
      <c r="L325" s="246"/>
      <c r="M325" s="20">
        <v>24</v>
      </c>
    </row>
    <row r="326" spans="1:13" x14ac:dyDescent="0.3">
      <c r="A326" s="31" t="s">
        <v>33</v>
      </c>
      <c r="B326" s="63">
        <v>4687</v>
      </c>
      <c r="C326" s="32">
        <v>43880</v>
      </c>
      <c r="D326" s="246" t="s">
        <v>147</v>
      </c>
      <c r="E326" s="246"/>
      <c r="F326" s="246"/>
      <c r="G326" s="246"/>
      <c r="H326" s="246"/>
      <c r="I326" s="246"/>
      <c r="J326" s="246"/>
      <c r="K326" s="246"/>
      <c r="L326" s="246"/>
      <c r="M326" s="20">
        <v>0</v>
      </c>
    </row>
    <row r="327" spans="1:13" x14ac:dyDescent="0.3">
      <c r="A327" s="31" t="s">
        <v>32</v>
      </c>
      <c r="B327" s="63">
        <v>4687</v>
      </c>
      <c r="C327" s="32">
        <v>43880</v>
      </c>
      <c r="D327" s="246" t="s">
        <v>146</v>
      </c>
      <c r="E327" s="246"/>
      <c r="F327" s="246"/>
      <c r="G327" s="246"/>
      <c r="H327" s="246"/>
      <c r="I327" s="246"/>
      <c r="J327" s="246"/>
      <c r="K327" s="246"/>
      <c r="L327" s="246"/>
      <c r="M327" s="20">
        <v>0</v>
      </c>
    </row>
    <row r="328" spans="1:13" x14ac:dyDescent="0.3">
      <c r="A328" s="31" t="s">
        <v>31</v>
      </c>
      <c r="B328" s="63">
        <v>4687</v>
      </c>
      <c r="C328" s="32">
        <v>43880</v>
      </c>
      <c r="D328" s="246" t="s">
        <v>145</v>
      </c>
      <c r="E328" s="246"/>
      <c r="F328" s="246"/>
      <c r="G328" s="246"/>
      <c r="H328" s="246"/>
      <c r="I328" s="246"/>
      <c r="J328" s="246"/>
      <c r="K328" s="246"/>
      <c r="L328" s="246"/>
      <c r="M328" s="20">
        <v>0</v>
      </c>
    </row>
    <row r="329" spans="1:13" x14ac:dyDescent="0.3">
      <c r="A329" s="31" t="s">
        <v>30</v>
      </c>
      <c r="B329" s="63">
        <v>4687</v>
      </c>
      <c r="C329" s="32">
        <v>43880</v>
      </c>
      <c r="D329" s="246" t="s">
        <v>148</v>
      </c>
      <c r="E329" s="246"/>
      <c r="F329" s="246"/>
      <c r="G329" s="246"/>
      <c r="H329" s="246"/>
      <c r="I329" s="246"/>
      <c r="J329" s="246"/>
      <c r="K329" s="246"/>
      <c r="L329" s="246"/>
      <c r="M329" s="20">
        <v>0</v>
      </c>
    </row>
    <row r="330" spans="1:13" x14ac:dyDescent="0.3">
      <c r="A330" s="31" t="s">
        <v>28</v>
      </c>
      <c r="B330" s="15">
        <v>4687</v>
      </c>
      <c r="C330" s="7">
        <v>43880</v>
      </c>
      <c r="D330" s="246" t="s">
        <v>144</v>
      </c>
      <c r="E330" s="246"/>
      <c r="F330" s="246"/>
      <c r="G330" s="246"/>
      <c r="H330" s="246"/>
      <c r="I330" s="246"/>
      <c r="J330" s="246"/>
      <c r="K330" s="246"/>
      <c r="L330" s="246"/>
      <c r="M330" s="20">
        <v>0</v>
      </c>
    </row>
    <row r="331" spans="1:13" x14ac:dyDescent="0.3">
      <c r="A331" s="31" t="s">
        <v>191</v>
      </c>
      <c r="B331" s="15">
        <v>4123</v>
      </c>
      <c r="C331" s="7">
        <v>43845</v>
      </c>
      <c r="D331" s="246" t="s">
        <v>192</v>
      </c>
      <c r="E331" s="246"/>
      <c r="F331" s="246"/>
      <c r="G331" s="246"/>
      <c r="H331" s="246"/>
      <c r="I331" s="246"/>
      <c r="J331" s="246"/>
      <c r="K331" s="246"/>
      <c r="L331" s="246"/>
      <c r="M331" s="20">
        <v>19</v>
      </c>
    </row>
    <row r="332" spans="1:13" x14ac:dyDescent="0.3">
      <c r="A332" s="31" t="s">
        <v>33</v>
      </c>
      <c r="B332" s="29">
        <v>2510</v>
      </c>
      <c r="C332" s="32">
        <v>43850</v>
      </c>
      <c r="D332" s="246" t="s">
        <v>147</v>
      </c>
      <c r="E332" s="246"/>
      <c r="F332" s="246"/>
      <c r="G332" s="246"/>
      <c r="H332" s="246"/>
      <c r="I332" s="246"/>
      <c r="J332" s="246"/>
      <c r="K332" s="246"/>
      <c r="L332" s="246"/>
      <c r="M332" s="20">
        <v>0</v>
      </c>
    </row>
    <row r="333" spans="1:13" x14ac:dyDescent="0.3">
      <c r="A333" s="31" t="s">
        <v>32</v>
      </c>
      <c r="B333" s="29">
        <v>2510</v>
      </c>
      <c r="C333" s="32">
        <v>43850</v>
      </c>
      <c r="D333" s="246" t="s">
        <v>146</v>
      </c>
      <c r="E333" s="246"/>
      <c r="F333" s="246"/>
      <c r="G333" s="246"/>
      <c r="H333" s="246"/>
      <c r="I333" s="246"/>
      <c r="J333" s="246"/>
      <c r="K333" s="246"/>
      <c r="L333" s="246"/>
      <c r="M333" s="20">
        <v>0</v>
      </c>
    </row>
    <row r="334" spans="1:13" x14ac:dyDescent="0.3">
      <c r="A334" s="31" t="s">
        <v>31</v>
      </c>
      <c r="B334" s="29">
        <v>2510</v>
      </c>
      <c r="C334" s="32">
        <v>43850</v>
      </c>
      <c r="D334" s="246" t="s">
        <v>145</v>
      </c>
      <c r="E334" s="246"/>
      <c r="F334" s="246"/>
      <c r="G334" s="246"/>
      <c r="H334" s="246"/>
      <c r="I334" s="246"/>
      <c r="J334" s="246"/>
      <c r="K334" s="246"/>
      <c r="L334" s="246"/>
      <c r="M334" s="20">
        <v>0</v>
      </c>
    </row>
    <row r="335" spans="1:13" x14ac:dyDescent="0.3">
      <c r="A335" s="31" t="s">
        <v>30</v>
      </c>
      <c r="B335" s="29">
        <v>2510</v>
      </c>
      <c r="C335" s="32">
        <v>43850</v>
      </c>
      <c r="D335" s="246" t="s">
        <v>148</v>
      </c>
      <c r="E335" s="246"/>
      <c r="F335" s="246"/>
      <c r="G335" s="246"/>
      <c r="H335" s="246"/>
      <c r="I335" s="246"/>
      <c r="J335" s="246"/>
      <c r="K335" s="246"/>
      <c r="L335" s="246"/>
      <c r="M335" s="20">
        <v>0</v>
      </c>
    </row>
    <row r="336" spans="1:13" x14ac:dyDescent="0.3">
      <c r="A336" s="31" t="s">
        <v>28</v>
      </c>
      <c r="B336" s="29">
        <v>2510</v>
      </c>
      <c r="C336" s="32">
        <v>43850</v>
      </c>
      <c r="D336" s="246" t="s">
        <v>144</v>
      </c>
      <c r="E336" s="246"/>
      <c r="F336" s="246"/>
      <c r="G336" s="246"/>
      <c r="H336" s="246"/>
      <c r="I336" s="246"/>
      <c r="J336" s="246"/>
      <c r="K336" s="246"/>
      <c r="L336" s="246"/>
      <c r="M336" s="20">
        <v>0</v>
      </c>
    </row>
    <row r="337" spans="1:13" x14ac:dyDescent="0.3">
      <c r="A337" s="31" t="s">
        <v>191</v>
      </c>
      <c r="B337" s="15">
        <v>2510</v>
      </c>
      <c r="C337" s="7">
        <v>43850</v>
      </c>
      <c r="D337" s="245" t="s">
        <v>149</v>
      </c>
      <c r="E337" s="245"/>
      <c r="F337" s="245"/>
      <c r="G337" s="245"/>
      <c r="H337" s="245"/>
      <c r="I337" s="245"/>
      <c r="J337" s="245"/>
      <c r="K337" s="245"/>
      <c r="L337" s="245"/>
      <c r="M337" s="20">
        <v>24</v>
      </c>
    </row>
    <row r="338" spans="1:13" x14ac:dyDescent="0.3">
      <c r="A338" s="31" t="s">
        <v>547</v>
      </c>
      <c r="B338" s="15">
        <v>754</v>
      </c>
      <c r="C338" s="7">
        <v>43827</v>
      </c>
      <c r="D338" s="245" t="s">
        <v>99</v>
      </c>
      <c r="E338" s="245"/>
      <c r="F338" s="245"/>
      <c r="G338" s="245"/>
      <c r="H338" s="245"/>
      <c r="I338" s="245"/>
      <c r="J338" s="245"/>
      <c r="K338" s="245"/>
      <c r="L338" s="245"/>
      <c r="M338" s="20">
        <v>0</v>
      </c>
    </row>
    <row r="339" spans="1:13" x14ac:dyDescent="0.3">
      <c r="A339" s="31" t="s">
        <v>547</v>
      </c>
      <c r="B339" s="21">
        <v>14</v>
      </c>
      <c r="C339" s="22">
        <v>43816</v>
      </c>
      <c r="D339" s="244" t="s">
        <v>84</v>
      </c>
      <c r="E339" s="244"/>
      <c r="F339" s="244"/>
      <c r="G339" s="244"/>
      <c r="H339" s="244"/>
      <c r="I339" s="244"/>
      <c r="J339" s="244"/>
      <c r="K339" s="244"/>
      <c r="L339" s="244"/>
      <c r="M339" s="23">
        <v>25678.74</v>
      </c>
    </row>
  </sheetData>
  <mergeCells count="341">
    <mergeCell ref="D26:L26"/>
    <mergeCell ref="D17:L17"/>
    <mergeCell ref="D18:L18"/>
    <mergeCell ref="D19:L19"/>
    <mergeCell ref="D20:L20"/>
    <mergeCell ref="D21:L21"/>
    <mergeCell ref="D22:L22"/>
    <mergeCell ref="D23:L23"/>
    <mergeCell ref="D24:L24"/>
    <mergeCell ref="D25:L25"/>
    <mergeCell ref="A5:M5"/>
    <mergeCell ref="D32:L32"/>
    <mergeCell ref="D31:L31"/>
    <mergeCell ref="D51:L51"/>
    <mergeCell ref="D52:L52"/>
    <mergeCell ref="D53:L53"/>
    <mergeCell ref="D49:L49"/>
    <mergeCell ref="D50:L50"/>
    <mergeCell ref="D47:L47"/>
    <mergeCell ref="D27:L27"/>
    <mergeCell ref="D28:L28"/>
    <mergeCell ref="D29:L29"/>
    <mergeCell ref="D30:L30"/>
    <mergeCell ref="D6:L6"/>
    <mergeCell ref="D7:L7"/>
    <mergeCell ref="D8:L8"/>
    <mergeCell ref="D9:L9"/>
    <mergeCell ref="D10:L10"/>
    <mergeCell ref="D11:L11"/>
    <mergeCell ref="D12:L12"/>
    <mergeCell ref="D13:L13"/>
    <mergeCell ref="D14:L14"/>
    <mergeCell ref="D15:L15"/>
    <mergeCell ref="D16:L16"/>
    <mergeCell ref="M68:M71"/>
    <mergeCell ref="D33:L33"/>
    <mergeCell ref="D34:L34"/>
    <mergeCell ref="D35:L35"/>
    <mergeCell ref="D36:L36"/>
    <mergeCell ref="D37:L37"/>
    <mergeCell ref="D38:L38"/>
    <mergeCell ref="D39:L39"/>
    <mergeCell ref="D40:L40"/>
    <mergeCell ref="D41:L41"/>
    <mergeCell ref="D42:L42"/>
    <mergeCell ref="D43:L43"/>
    <mergeCell ref="D45:L45"/>
    <mergeCell ref="D46:L46"/>
    <mergeCell ref="D44:F44"/>
    <mergeCell ref="D74:L74"/>
    <mergeCell ref="D61:L61"/>
    <mergeCell ref="D62:L62"/>
    <mergeCell ref="D63:L63"/>
    <mergeCell ref="D64:L64"/>
    <mergeCell ref="D65:L65"/>
    <mergeCell ref="D66:L66"/>
    <mergeCell ref="D67:L67"/>
    <mergeCell ref="D68:L68"/>
    <mergeCell ref="D69:L69"/>
    <mergeCell ref="D70:L71"/>
    <mergeCell ref="D82:L82"/>
    <mergeCell ref="D83:L83"/>
    <mergeCell ref="D84:L84"/>
    <mergeCell ref="D85:L85"/>
    <mergeCell ref="D86:L86"/>
    <mergeCell ref="D93:L93"/>
    <mergeCell ref="D92:L92"/>
    <mergeCell ref="D48:L48"/>
    <mergeCell ref="D54:L54"/>
    <mergeCell ref="D75:L75"/>
    <mergeCell ref="D76:L76"/>
    <mergeCell ref="D77:L77"/>
    <mergeCell ref="D78:L78"/>
    <mergeCell ref="D79:L79"/>
    <mergeCell ref="D80:L80"/>
    <mergeCell ref="D81:L81"/>
    <mergeCell ref="D55:L55"/>
    <mergeCell ref="D56:L56"/>
    <mergeCell ref="D57:L57"/>
    <mergeCell ref="D58:L58"/>
    <mergeCell ref="D59:L59"/>
    <mergeCell ref="D60:L60"/>
    <mergeCell ref="D72:L72"/>
    <mergeCell ref="D73:L73"/>
    <mergeCell ref="D99:L99"/>
    <mergeCell ref="D100:L100"/>
    <mergeCell ref="D101:L101"/>
    <mergeCell ref="D102:L102"/>
    <mergeCell ref="D103:L103"/>
    <mergeCell ref="D88:L88"/>
    <mergeCell ref="D89:L89"/>
    <mergeCell ref="D90:L90"/>
    <mergeCell ref="D91:L91"/>
    <mergeCell ref="D94:L94"/>
    <mergeCell ref="D95:L95"/>
    <mergeCell ref="D96:L96"/>
    <mergeCell ref="D97:L97"/>
    <mergeCell ref="D98:L98"/>
    <mergeCell ref="D113:L113"/>
    <mergeCell ref="D114:L114"/>
    <mergeCell ref="D115:L115"/>
    <mergeCell ref="D116:L116"/>
    <mergeCell ref="D117:L117"/>
    <mergeCell ref="D118:L118"/>
    <mergeCell ref="D119:L119"/>
    <mergeCell ref="D120:L120"/>
    <mergeCell ref="D104:L104"/>
    <mergeCell ref="D105:L105"/>
    <mergeCell ref="D106:L106"/>
    <mergeCell ref="D107:L107"/>
    <mergeCell ref="D108:L108"/>
    <mergeCell ref="D109:L109"/>
    <mergeCell ref="D110:L110"/>
    <mergeCell ref="D111:L111"/>
    <mergeCell ref="D112:L112"/>
    <mergeCell ref="D125:L125"/>
    <mergeCell ref="D126:L126"/>
    <mergeCell ref="D127:L127"/>
    <mergeCell ref="D128:L128"/>
    <mergeCell ref="D129:L129"/>
    <mergeCell ref="D130:L130"/>
    <mergeCell ref="D131:L131"/>
    <mergeCell ref="D121:L121"/>
    <mergeCell ref="D122:L122"/>
    <mergeCell ref="D123:L123"/>
    <mergeCell ref="D124:L124"/>
    <mergeCell ref="D141:L141"/>
    <mergeCell ref="D142:L142"/>
    <mergeCell ref="D143:L143"/>
    <mergeCell ref="D144:L144"/>
    <mergeCell ref="D145:L145"/>
    <mergeCell ref="D146:L146"/>
    <mergeCell ref="D132:L132"/>
    <mergeCell ref="D133:L133"/>
    <mergeCell ref="D134:L134"/>
    <mergeCell ref="D136:L136"/>
    <mergeCell ref="D135:L135"/>
    <mergeCell ref="D138:L138"/>
    <mergeCell ref="D139:L139"/>
    <mergeCell ref="D140:L140"/>
    <mergeCell ref="D137:L137"/>
    <mergeCell ref="D154:H154"/>
    <mergeCell ref="I154:J154"/>
    <mergeCell ref="K154:L154"/>
    <mergeCell ref="D165:L165"/>
    <mergeCell ref="D166:L166"/>
    <mergeCell ref="D172:L172"/>
    <mergeCell ref="D156:L156"/>
    <mergeCell ref="D157:L157"/>
    <mergeCell ref="D158:L158"/>
    <mergeCell ref="D159:L159"/>
    <mergeCell ref="D160:L160"/>
    <mergeCell ref="D161:L161"/>
    <mergeCell ref="D162:L162"/>
    <mergeCell ref="D163:L163"/>
    <mergeCell ref="D164:L164"/>
    <mergeCell ref="D177:L177"/>
    <mergeCell ref="D178:L178"/>
    <mergeCell ref="D179:L179"/>
    <mergeCell ref="D180:L180"/>
    <mergeCell ref="D181:L181"/>
    <mergeCell ref="D182:L182"/>
    <mergeCell ref="D87:L87"/>
    <mergeCell ref="D167:L167"/>
    <mergeCell ref="D168:L168"/>
    <mergeCell ref="D169:L169"/>
    <mergeCell ref="D170:L170"/>
    <mergeCell ref="D171:L171"/>
    <mergeCell ref="D173:L173"/>
    <mergeCell ref="D174:L174"/>
    <mergeCell ref="D175:L175"/>
    <mergeCell ref="D147:L147"/>
    <mergeCell ref="D148:L148"/>
    <mergeCell ref="D149:L149"/>
    <mergeCell ref="D150:L150"/>
    <mergeCell ref="D151:L151"/>
    <mergeCell ref="D152:L152"/>
    <mergeCell ref="D153:L153"/>
    <mergeCell ref="K155:L155"/>
    <mergeCell ref="D155:F155"/>
    <mergeCell ref="D279:L279"/>
    <mergeCell ref="D280:L280"/>
    <mergeCell ref="D281:L281"/>
    <mergeCell ref="D277:L277"/>
    <mergeCell ref="D278:L278"/>
    <mergeCell ref="D249:L249"/>
    <mergeCell ref="D250:L250"/>
    <mergeCell ref="D251:L251"/>
    <mergeCell ref="D252:L252"/>
    <mergeCell ref="D253:L253"/>
    <mergeCell ref="D254:L254"/>
    <mergeCell ref="D266:L266"/>
    <mergeCell ref="D258:L258"/>
    <mergeCell ref="D259:L259"/>
    <mergeCell ref="D268:L268"/>
    <mergeCell ref="D265:L265"/>
    <mergeCell ref="D262:L262"/>
    <mergeCell ref="D263:L263"/>
    <mergeCell ref="D264:L264"/>
    <mergeCell ref="D255:L255"/>
    <mergeCell ref="D256:L256"/>
    <mergeCell ref="D257:L257"/>
    <mergeCell ref="D276:L276"/>
    <mergeCell ref="D260:L260"/>
    <mergeCell ref="D284:L284"/>
    <mergeCell ref="D285:L285"/>
    <mergeCell ref="D286:L286"/>
    <mergeCell ref="D287:L287"/>
    <mergeCell ref="D304:L304"/>
    <mergeCell ref="D305:L305"/>
    <mergeCell ref="D293:L293"/>
    <mergeCell ref="D294:L294"/>
    <mergeCell ref="D295:L295"/>
    <mergeCell ref="D296:L296"/>
    <mergeCell ref="D297:L297"/>
    <mergeCell ref="D298:L298"/>
    <mergeCell ref="D288:L288"/>
    <mergeCell ref="D289:L289"/>
    <mergeCell ref="D290:L290"/>
    <mergeCell ref="D291:L291"/>
    <mergeCell ref="D292:L292"/>
    <mergeCell ref="D299:L299"/>
    <mergeCell ref="D300:L300"/>
    <mergeCell ref="D301:L301"/>
    <mergeCell ref="D302:L302"/>
    <mergeCell ref="D303:L303"/>
    <mergeCell ref="D323:L323"/>
    <mergeCell ref="D321:L321"/>
    <mergeCell ref="D316:L316"/>
    <mergeCell ref="D311:L311"/>
    <mergeCell ref="D312:L312"/>
    <mergeCell ref="D313:L313"/>
    <mergeCell ref="D314:L314"/>
    <mergeCell ref="D315:L315"/>
    <mergeCell ref="D306:L306"/>
    <mergeCell ref="D307:L307"/>
    <mergeCell ref="D308:L308"/>
    <mergeCell ref="D309:L309"/>
    <mergeCell ref="D310:L310"/>
    <mergeCell ref="D318:L318"/>
    <mergeCell ref="D322:L322"/>
    <mergeCell ref="D232:L232"/>
    <mergeCell ref="D233:L233"/>
    <mergeCell ref="D234:L234"/>
    <mergeCell ref="D339:L339"/>
    <mergeCell ref="D338:L338"/>
    <mergeCell ref="D337:L337"/>
    <mergeCell ref="D336:L336"/>
    <mergeCell ref="D335:L335"/>
    <mergeCell ref="D325:L325"/>
    <mergeCell ref="D330:L330"/>
    <mergeCell ref="D329:L329"/>
    <mergeCell ref="D328:L328"/>
    <mergeCell ref="D327:L327"/>
    <mergeCell ref="D326:L326"/>
    <mergeCell ref="D334:L334"/>
    <mergeCell ref="D333:L333"/>
    <mergeCell ref="D332:L332"/>
    <mergeCell ref="D331:L331"/>
    <mergeCell ref="D324:L324"/>
    <mergeCell ref="D319:L319"/>
    <mergeCell ref="D320:L320"/>
    <mergeCell ref="D317:L317"/>
    <mergeCell ref="D282:L282"/>
    <mergeCell ref="D283:L283"/>
    <mergeCell ref="D274:L274"/>
    <mergeCell ref="D275:L275"/>
    <mergeCell ref="D240:L240"/>
    <mergeCell ref="D241:L241"/>
    <mergeCell ref="D242:L242"/>
    <mergeCell ref="D243:L243"/>
    <mergeCell ref="D235:L235"/>
    <mergeCell ref="D236:L236"/>
    <mergeCell ref="D237:L237"/>
    <mergeCell ref="D238:L238"/>
    <mergeCell ref="D261:L261"/>
    <mergeCell ref="D271:L271"/>
    <mergeCell ref="D272:L272"/>
    <mergeCell ref="D273:L273"/>
    <mergeCell ref="D269:L269"/>
    <mergeCell ref="D270:L270"/>
    <mergeCell ref="D267:L267"/>
    <mergeCell ref="D244:L244"/>
    <mergeCell ref="D245:L245"/>
    <mergeCell ref="D246:L246"/>
    <mergeCell ref="D247:L247"/>
    <mergeCell ref="D248:L248"/>
    <mergeCell ref="D239:L239"/>
    <mergeCell ref="D231:L231"/>
    <mergeCell ref="D219:L219"/>
    <mergeCell ref="D220:L220"/>
    <mergeCell ref="D221:L221"/>
    <mergeCell ref="D222:L222"/>
    <mergeCell ref="D223:L223"/>
    <mergeCell ref="D224:L224"/>
    <mergeCell ref="D225:L225"/>
    <mergeCell ref="D226:L226"/>
    <mergeCell ref="D227:L227"/>
    <mergeCell ref="D213:L213"/>
    <mergeCell ref="D214:L214"/>
    <mergeCell ref="D215:L215"/>
    <mergeCell ref="D216:L216"/>
    <mergeCell ref="D217:L217"/>
    <mergeCell ref="D218:L218"/>
    <mergeCell ref="D228:L228"/>
    <mergeCell ref="D229:L229"/>
    <mergeCell ref="D230:L230"/>
    <mergeCell ref="D211:L211"/>
    <mergeCell ref="D212:L212"/>
    <mergeCell ref="D204:L204"/>
    <mergeCell ref="D205:L205"/>
    <mergeCell ref="D206:L206"/>
    <mergeCell ref="D207:L207"/>
    <mergeCell ref="D208:L208"/>
    <mergeCell ref="D209:L209"/>
    <mergeCell ref="D202:L202"/>
    <mergeCell ref="D203:L203"/>
    <mergeCell ref="G1:I1"/>
    <mergeCell ref="D210:L210"/>
    <mergeCell ref="D2:E2"/>
    <mergeCell ref="D183:L183"/>
    <mergeCell ref="D4:L4"/>
    <mergeCell ref="D184:L184"/>
    <mergeCell ref="D185:L185"/>
    <mergeCell ref="D186:L186"/>
    <mergeCell ref="D187:L187"/>
    <mergeCell ref="D188:L188"/>
    <mergeCell ref="D189:L189"/>
    <mergeCell ref="D190:L190"/>
    <mergeCell ref="D191:L191"/>
    <mergeCell ref="D192:L192"/>
    <mergeCell ref="D193:L193"/>
    <mergeCell ref="D194:L194"/>
    <mergeCell ref="D195:L195"/>
    <mergeCell ref="D196:L196"/>
    <mergeCell ref="D197:L197"/>
    <mergeCell ref="D198:L198"/>
    <mergeCell ref="D199:L199"/>
    <mergeCell ref="D200:L200"/>
    <mergeCell ref="D201:L201"/>
    <mergeCell ref="D176:L176"/>
  </mergeCells>
  <hyperlinks>
    <hyperlink ref="D299:L299" r:id="rId1" display="Exhaust system looks ok. Small dent in pipe."/>
    <hyperlink ref="D298:L298" r:id="rId2" display="Air filter looks good."/>
    <hyperlink ref="D159:L159" r:id="rId3" display="Air filter looks good."/>
    <hyperlink ref="G155" r:id="rId4"/>
    <hyperlink ref="H155" r:id="rId5"/>
    <hyperlink ref="I155" r:id="rId6"/>
    <hyperlink ref="J155" r:id="rId7"/>
    <hyperlink ref="I154:J154" r:id="rId8" display="front drain plug"/>
    <hyperlink ref="K154:L154" r:id="rId9" display="rear drain plug"/>
    <hyperlink ref="D135:L135" r:id="rId10" display="Air filter dirty. Replaced"/>
    <hyperlink ref="D53:L53" r:id="rId11" display="Air filter looks dirty."/>
    <hyperlink ref="D55:L55" r:id="rId12" display="Small leak from hose clamp."/>
    <hyperlink ref="G44" r:id="rId13"/>
    <hyperlink ref="H44" r:id="rId14"/>
    <hyperlink ref="I44" r:id="rId15"/>
    <hyperlink ref="J44" r:id="rId16"/>
    <hyperlink ref="K44" r:id="rId17"/>
    <hyperlink ref="L44" r:id="rId18"/>
    <hyperlink ref="D42:L42" r:id="rId19" display="Cabin air filter replaced."/>
  </hyperlinks>
  <pageMargins left="0.7" right="0.7" top="0.75" bottom="0.75" header="0.3" footer="0.3"/>
  <pageSetup orientation="landscape" horizontalDpi="360" verticalDpi="360" r:id="rId20"/>
  <legacyDrawing r:id="rId2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'Maintenance Codes'!$A$2:$A$35</xm:f>
          </x14:formula1>
          <xm:sqref>A6:A339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H2" sqref="H2"/>
    </sheetView>
  </sheetViews>
  <sheetFormatPr defaultRowHeight="14.4" x14ac:dyDescent="0.3"/>
  <cols>
    <col min="1" max="1" width="8.88671875" style="155"/>
    <col min="2" max="2" width="5.44140625" customWidth="1"/>
    <col min="3" max="3" width="3.44140625" customWidth="1"/>
    <col min="4" max="4" width="22.33203125" bestFit="1" customWidth="1"/>
    <col min="5" max="5" width="13.33203125" bestFit="1" customWidth="1"/>
    <col min="6" max="6" width="12.33203125" bestFit="1" customWidth="1"/>
    <col min="7" max="7" width="46.33203125" bestFit="1" customWidth="1"/>
  </cols>
  <sheetData>
    <row r="1" spans="1:8" s="155" customFormat="1" ht="15" thickBot="1" x14ac:dyDescent="0.35">
      <c r="A1" s="167" t="s">
        <v>505</v>
      </c>
      <c r="B1" s="254" t="s">
        <v>516</v>
      </c>
      <c r="C1" s="255"/>
      <c r="D1" s="168" t="s">
        <v>515</v>
      </c>
      <c r="E1" s="168" t="s">
        <v>65</v>
      </c>
      <c r="F1" s="168" t="s">
        <v>504</v>
      </c>
      <c r="G1" s="168" t="s">
        <v>360</v>
      </c>
      <c r="H1" s="168" t="s">
        <v>518</v>
      </c>
    </row>
    <row r="2" spans="1:8" x14ac:dyDescent="0.3">
      <c r="A2" s="46">
        <v>1</v>
      </c>
      <c r="B2" s="164">
        <v>5</v>
      </c>
      <c r="C2" s="159" t="s">
        <v>517</v>
      </c>
      <c r="D2" s="161" t="s">
        <v>492</v>
      </c>
      <c r="E2" s="161" t="s">
        <v>506</v>
      </c>
      <c r="F2" s="162" t="s">
        <v>608</v>
      </c>
      <c r="G2" s="161" t="s">
        <v>507</v>
      </c>
      <c r="H2" s="46">
        <v>1</v>
      </c>
    </row>
    <row r="3" spans="1:8" x14ac:dyDescent="0.3">
      <c r="A3" s="39">
        <v>0.5</v>
      </c>
      <c r="B3" s="165">
        <v>1</v>
      </c>
      <c r="C3" s="160" t="s">
        <v>510</v>
      </c>
      <c r="D3" s="157" t="s">
        <v>494</v>
      </c>
      <c r="E3" s="157" t="s">
        <v>508</v>
      </c>
      <c r="F3" s="163">
        <v>8286254</v>
      </c>
      <c r="G3" s="157" t="s">
        <v>509</v>
      </c>
      <c r="H3" s="39">
        <v>0.5</v>
      </c>
    </row>
    <row r="4" spans="1:8" x14ac:dyDescent="0.3">
      <c r="A4" s="39">
        <v>5</v>
      </c>
      <c r="B4" s="166">
        <v>1</v>
      </c>
      <c r="C4" s="158" t="s">
        <v>510</v>
      </c>
      <c r="D4" s="157" t="s">
        <v>495</v>
      </c>
      <c r="E4" s="157" t="s">
        <v>369</v>
      </c>
      <c r="F4" s="163" t="s">
        <v>564</v>
      </c>
      <c r="G4" s="157" t="s">
        <v>563</v>
      </c>
      <c r="H4" s="39">
        <v>3</v>
      </c>
    </row>
    <row r="5" spans="1:8" x14ac:dyDescent="0.3">
      <c r="A5" s="39">
        <v>0</v>
      </c>
      <c r="B5" s="165">
        <v>0</v>
      </c>
      <c r="C5" s="160"/>
      <c r="D5" s="157" t="s">
        <v>496</v>
      </c>
      <c r="E5" s="157"/>
      <c r="F5" s="163"/>
      <c r="G5" s="157"/>
      <c r="H5" s="39">
        <v>1</v>
      </c>
    </row>
    <row r="6" spans="1:8" x14ac:dyDescent="0.3">
      <c r="A6" s="39">
        <v>1</v>
      </c>
      <c r="B6" s="166">
        <v>1</v>
      </c>
      <c r="C6" s="158" t="s">
        <v>257</v>
      </c>
      <c r="D6" s="157" t="s">
        <v>497</v>
      </c>
      <c r="E6" s="157" t="s">
        <v>601</v>
      </c>
      <c r="F6" s="163" t="s">
        <v>602</v>
      </c>
      <c r="G6" s="190" t="s">
        <v>603</v>
      </c>
      <c r="H6" s="39">
        <v>1</v>
      </c>
    </row>
    <row r="7" spans="1:8" x14ac:dyDescent="0.3">
      <c r="A7" s="39">
        <v>0.5</v>
      </c>
      <c r="B7" s="165">
        <v>1.5</v>
      </c>
      <c r="C7" s="160" t="s">
        <v>511</v>
      </c>
      <c r="D7" s="157" t="s">
        <v>498</v>
      </c>
      <c r="E7" s="157" t="s">
        <v>233</v>
      </c>
      <c r="F7" s="163" t="s">
        <v>608</v>
      </c>
      <c r="G7" s="157" t="s">
        <v>498</v>
      </c>
      <c r="H7" s="39">
        <v>0.25</v>
      </c>
    </row>
    <row r="8" spans="1:8" x14ac:dyDescent="0.3">
      <c r="A8" s="39">
        <v>2</v>
      </c>
      <c r="B8" s="166">
        <v>1</v>
      </c>
      <c r="C8" s="158" t="s">
        <v>565</v>
      </c>
      <c r="D8" s="157" t="s">
        <v>493</v>
      </c>
      <c r="E8" s="157" t="s">
        <v>182</v>
      </c>
      <c r="F8" s="163" t="s">
        <v>512</v>
      </c>
      <c r="G8" s="157" t="s">
        <v>513</v>
      </c>
      <c r="H8" s="39">
        <v>1</v>
      </c>
    </row>
    <row r="9" spans="1:8" x14ac:dyDescent="0.3">
      <c r="A9" s="39">
        <v>1</v>
      </c>
      <c r="B9" s="165">
        <v>0</v>
      </c>
      <c r="C9" s="160"/>
      <c r="D9" s="157" t="s">
        <v>345</v>
      </c>
      <c r="E9" s="157" t="s">
        <v>327</v>
      </c>
      <c r="F9" s="163" t="s">
        <v>344</v>
      </c>
      <c r="G9" s="157" t="s">
        <v>345</v>
      </c>
      <c r="H9" s="39">
        <v>1</v>
      </c>
    </row>
    <row r="10" spans="1:8" s="191" customFormat="1" x14ac:dyDescent="0.3">
      <c r="A10" s="39">
        <v>1</v>
      </c>
      <c r="B10" s="165">
        <v>1</v>
      </c>
      <c r="C10" s="160" t="s">
        <v>605</v>
      </c>
      <c r="D10" s="157" t="s">
        <v>606</v>
      </c>
      <c r="E10" s="157" t="s">
        <v>611</v>
      </c>
      <c r="F10" s="163" t="s">
        <v>610</v>
      </c>
      <c r="G10" s="157" t="s">
        <v>612</v>
      </c>
      <c r="H10" s="39">
        <v>1</v>
      </c>
    </row>
    <row r="11" spans="1:8" x14ac:dyDescent="0.3">
      <c r="A11" s="39">
        <v>1</v>
      </c>
      <c r="B11" s="166">
        <v>1</v>
      </c>
      <c r="C11" s="158" t="s">
        <v>605</v>
      </c>
      <c r="D11" s="157" t="s">
        <v>607</v>
      </c>
      <c r="E11" s="157" t="s">
        <v>611</v>
      </c>
      <c r="F11" s="163" t="s">
        <v>609</v>
      </c>
      <c r="G11" s="157" t="s">
        <v>612</v>
      </c>
      <c r="H11" s="39">
        <v>1</v>
      </c>
    </row>
    <row r="12" spans="1:8" x14ac:dyDescent="0.3">
      <c r="A12" s="39">
        <v>1</v>
      </c>
      <c r="B12" s="165">
        <v>0</v>
      </c>
      <c r="C12" s="160"/>
      <c r="D12" s="157" t="s">
        <v>329</v>
      </c>
      <c r="E12" s="157" t="s">
        <v>327</v>
      </c>
      <c r="F12" s="163" t="s">
        <v>328</v>
      </c>
      <c r="G12" s="157" t="s">
        <v>329</v>
      </c>
      <c r="H12" s="39">
        <v>1</v>
      </c>
    </row>
    <row r="13" spans="1:8" x14ac:dyDescent="0.3">
      <c r="A13" s="39">
        <v>3</v>
      </c>
      <c r="B13" s="166">
        <v>1</v>
      </c>
      <c r="C13" s="158" t="s">
        <v>517</v>
      </c>
      <c r="D13" s="157" t="s">
        <v>499</v>
      </c>
      <c r="E13" s="157" t="s">
        <v>369</v>
      </c>
      <c r="F13" s="163" t="s">
        <v>626</v>
      </c>
      <c r="G13" s="157" t="s">
        <v>371</v>
      </c>
      <c r="H13" s="39">
        <v>3</v>
      </c>
    </row>
    <row r="14" spans="1:8" x14ac:dyDescent="0.3">
      <c r="A14" s="39">
        <v>0.5</v>
      </c>
      <c r="B14" s="165">
        <v>1</v>
      </c>
      <c r="C14" s="160" t="s">
        <v>510</v>
      </c>
      <c r="D14" s="157" t="s">
        <v>500</v>
      </c>
      <c r="E14" s="157" t="s">
        <v>369</v>
      </c>
      <c r="F14" s="163" t="s">
        <v>407</v>
      </c>
      <c r="G14" s="157" t="s">
        <v>514</v>
      </c>
      <c r="H14" s="39">
        <v>1</v>
      </c>
    </row>
    <row r="15" spans="1:8" x14ac:dyDescent="0.3">
      <c r="A15" s="39">
        <v>2</v>
      </c>
      <c r="B15" s="166">
        <v>0</v>
      </c>
      <c r="C15" s="158"/>
      <c r="D15" s="157" t="s">
        <v>501</v>
      </c>
      <c r="E15" s="157" t="s">
        <v>369</v>
      </c>
      <c r="F15" s="163" t="s">
        <v>626</v>
      </c>
      <c r="G15" s="157" t="s">
        <v>371</v>
      </c>
      <c r="H15" s="39">
        <v>2</v>
      </c>
    </row>
    <row r="16" spans="1:8" x14ac:dyDescent="0.3">
      <c r="A16" s="39">
        <v>0</v>
      </c>
      <c r="B16" s="165">
        <v>0</v>
      </c>
      <c r="C16" s="160"/>
      <c r="D16" s="157" t="s">
        <v>502</v>
      </c>
      <c r="E16" s="157"/>
      <c r="F16" s="163"/>
      <c r="G16" s="157"/>
      <c r="H16" s="39">
        <v>6</v>
      </c>
    </row>
    <row r="17" spans="1:8" x14ac:dyDescent="0.3">
      <c r="A17" s="39">
        <v>0</v>
      </c>
      <c r="B17" s="166">
        <v>0</v>
      </c>
      <c r="C17" s="158"/>
      <c r="D17" s="157" t="s">
        <v>503</v>
      </c>
      <c r="E17" s="157"/>
      <c r="F17" s="163"/>
      <c r="G17" s="157"/>
      <c r="H17" s="39">
        <v>1</v>
      </c>
    </row>
    <row r="18" spans="1:8" s="201" customFormat="1" x14ac:dyDescent="0.3">
      <c r="A18" s="203">
        <v>1</v>
      </c>
      <c r="B18" s="165">
        <v>2</v>
      </c>
      <c r="C18" s="160" t="s">
        <v>565</v>
      </c>
      <c r="D18" s="204" t="s">
        <v>637</v>
      </c>
      <c r="E18" s="157" t="s">
        <v>638</v>
      </c>
      <c r="F18" s="163" t="s">
        <v>640</v>
      </c>
      <c r="G18" s="157" t="s">
        <v>639</v>
      </c>
      <c r="H18" s="39">
        <v>1</v>
      </c>
    </row>
    <row r="20" spans="1:8" x14ac:dyDescent="0.3">
      <c r="A20" s="155" t="s">
        <v>604</v>
      </c>
      <c r="B20" s="256">
        <v>45002</v>
      </c>
      <c r="C20" s="256"/>
    </row>
  </sheetData>
  <mergeCells count="2">
    <mergeCell ref="B1:C1"/>
    <mergeCell ref="B20:C20"/>
  </mergeCells>
  <conditionalFormatting sqref="A2:H2">
    <cfRule type="expression" dxfId="198" priority="33">
      <formula>$A$2=0</formula>
    </cfRule>
    <cfRule type="expression" dxfId="197" priority="34">
      <formula>$A$2&lt;$H$2</formula>
    </cfRule>
  </conditionalFormatting>
  <conditionalFormatting sqref="A3:H3">
    <cfRule type="expression" dxfId="196" priority="31">
      <formula>$A$3=0</formula>
    </cfRule>
    <cfRule type="expression" dxfId="195" priority="32">
      <formula>$A$3&lt;$H$3</formula>
    </cfRule>
  </conditionalFormatting>
  <conditionalFormatting sqref="A4:H4">
    <cfRule type="expression" dxfId="194" priority="29">
      <formula>$A$4=0</formula>
    </cfRule>
    <cfRule type="expression" dxfId="193" priority="30">
      <formula>$A$4&lt;$H$4</formula>
    </cfRule>
  </conditionalFormatting>
  <conditionalFormatting sqref="A5:H5">
    <cfRule type="expression" dxfId="192" priority="27">
      <formula>$A$5=0</formula>
    </cfRule>
    <cfRule type="expression" dxfId="191" priority="28">
      <formula>$A$5&lt;$H$5</formula>
    </cfRule>
  </conditionalFormatting>
  <conditionalFormatting sqref="A6:H6">
    <cfRule type="expression" dxfId="190" priority="25">
      <formula>$A$6=0</formula>
    </cfRule>
    <cfRule type="expression" dxfId="189" priority="26">
      <formula>$A$6&lt;$H$6</formula>
    </cfRule>
  </conditionalFormatting>
  <conditionalFormatting sqref="A7:H7">
    <cfRule type="expression" dxfId="188" priority="23">
      <formula>$A$7=0</formula>
    </cfRule>
    <cfRule type="expression" dxfId="187" priority="24">
      <formula>$A$7&lt;$H$7</formula>
    </cfRule>
  </conditionalFormatting>
  <conditionalFormatting sqref="A8:H8">
    <cfRule type="expression" dxfId="186" priority="21">
      <formula>$A$8=0</formula>
    </cfRule>
    <cfRule type="expression" dxfId="185" priority="22">
      <formula>$A$8&lt;$H$8</formula>
    </cfRule>
  </conditionalFormatting>
  <conditionalFormatting sqref="A9:H9">
    <cfRule type="expression" dxfId="184" priority="19">
      <formula>$A$9=0</formula>
    </cfRule>
    <cfRule type="expression" dxfId="183" priority="20">
      <formula>$A$9&lt;$H$9</formula>
    </cfRule>
  </conditionalFormatting>
  <conditionalFormatting sqref="A11:H11">
    <cfRule type="expression" dxfId="182" priority="17">
      <formula>$A$11=0</formula>
    </cfRule>
    <cfRule type="expression" dxfId="181" priority="18">
      <formula>$A$11&lt;$H$11</formula>
    </cfRule>
  </conditionalFormatting>
  <conditionalFormatting sqref="A12:H12">
    <cfRule type="expression" dxfId="180" priority="15">
      <formula>$A$12=0</formula>
    </cfRule>
    <cfRule type="expression" dxfId="179" priority="16">
      <formula>$A$12&lt;$H$12</formula>
    </cfRule>
  </conditionalFormatting>
  <conditionalFormatting sqref="A13:H13">
    <cfRule type="expression" dxfId="178" priority="13">
      <formula>$A$13=0</formula>
    </cfRule>
    <cfRule type="expression" dxfId="177" priority="14">
      <formula>$A$13&lt;$H$13</formula>
    </cfRule>
  </conditionalFormatting>
  <conditionalFormatting sqref="A14:H14">
    <cfRule type="expression" dxfId="176" priority="11">
      <formula>$A$14=0</formula>
    </cfRule>
    <cfRule type="expression" dxfId="175" priority="12">
      <formula>$A$14&lt;$H$14</formula>
    </cfRule>
  </conditionalFormatting>
  <conditionalFormatting sqref="A15:H15">
    <cfRule type="expression" dxfId="174" priority="9">
      <formula>$A$15=0</formula>
    </cfRule>
    <cfRule type="expression" dxfId="173" priority="10">
      <formula>$A$15&lt;$H$15</formula>
    </cfRule>
  </conditionalFormatting>
  <conditionalFormatting sqref="A16:H16">
    <cfRule type="expression" dxfId="172" priority="7">
      <formula>$A$16=0</formula>
    </cfRule>
    <cfRule type="expression" dxfId="171" priority="8">
      <formula>$A$16&lt;$H$16</formula>
    </cfRule>
  </conditionalFormatting>
  <conditionalFormatting sqref="A10:H10">
    <cfRule type="expression" dxfId="170" priority="3">
      <formula>$A$10=0</formula>
    </cfRule>
    <cfRule type="expression" dxfId="169" priority="4">
      <formula>$A$10&lt;$H$10</formula>
    </cfRule>
  </conditionalFormatting>
  <conditionalFormatting sqref="A18:H18">
    <cfRule type="expression" dxfId="168" priority="5">
      <formula>$A$18=0</formula>
    </cfRule>
    <cfRule type="expression" dxfId="167" priority="6">
      <formula>$A$18&lt;$H$18</formula>
    </cfRule>
  </conditionalFormatting>
  <conditionalFormatting sqref="A17:H17">
    <cfRule type="expression" dxfId="166" priority="1">
      <formula>$A$17=0</formula>
    </cfRule>
    <cfRule type="expression" dxfId="165" priority="2">
      <formula>$A$17&lt;$H$17</formula>
    </cfRule>
  </conditionalFormatting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C8" sqref="C8:K8"/>
    </sheetView>
  </sheetViews>
  <sheetFormatPr defaultRowHeight="14.4" x14ac:dyDescent="0.3"/>
  <sheetData>
    <row r="1" spans="1:11" x14ac:dyDescent="0.3">
      <c r="A1" s="117" t="s">
        <v>82</v>
      </c>
      <c r="B1" s="117" t="s">
        <v>25</v>
      </c>
      <c r="C1" s="257" t="s">
        <v>360</v>
      </c>
      <c r="D1" s="257"/>
      <c r="E1" s="257"/>
      <c r="F1" s="257"/>
      <c r="G1" s="257"/>
      <c r="H1" s="257"/>
      <c r="I1" s="257"/>
      <c r="J1" s="257"/>
      <c r="K1" s="257"/>
    </row>
    <row r="2" spans="1:11" x14ac:dyDescent="0.3">
      <c r="B2" t="s">
        <v>364</v>
      </c>
      <c r="C2" s="253" t="s">
        <v>361</v>
      </c>
      <c r="D2" s="253"/>
      <c r="E2" s="253"/>
      <c r="F2" s="253"/>
      <c r="G2" s="253"/>
      <c r="H2" s="253"/>
      <c r="I2" s="253"/>
      <c r="J2" s="253"/>
      <c r="K2" s="253"/>
    </row>
    <row r="3" spans="1:11" x14ac:dyDescent="0.3">
      <c r="B3">
        <v>55030</v>
      </c>
      <c r="C3" s="253" t="s">
        <v>543</v>
      </c>
      <c r="D3" s="253"/>
      <c r="E3" s="253"/>
      <c r="F3" s="253"/>
      <c r="G3" s="253"/>
      <c r="H3" s="253"/>
      <c r="I3" s="253"/>
      <c r="J3" s="253"/>
      <c r="K3" s="253"/>
    </row>
    <row r="4" spans="1:11" x14ac:dyDescent="0.3">
      <c r="B4">
        <v>56185</v>
      </c>
      <c r="C4" s="253" t="s">
        <v>567</v>
      </c>
      <c r="D4" s="253"/>
      <c r="E4" s="253"/>
      <c r="F4" s="253"/>
      <c r="G4" s="253"/>
      <c r="H4" s="253"/>
      <c r="I4" s="253"/>
      <c r="J4" s="253"/>
      <c r="K4" s="253"/>
    </row>
    <row r="5" spans="1:11" x14ac:dyDescent="0.3">
      <c r="C5" s="253"/>
      <c r="D5" s="253"/>
      <c r="E5" s="253"/>
      <c r="F5" s="253"/>
      <c r="G5" s="253"/>
      <c r="H5" s="253"/>
      <c r="I5" s="253"/>
      <c r="J5" s="253"/>
      <c r="K5" s="253"/>
    </row>
    <row r="6" spans="1:11" x14ac:dyDescent="0.3">
      <c r="C6" s="253"/>
      <c r="D6" s="253"/>
      <c r="E6" s="253"/>
      <c r="F6" s="253"/>
      <c r="G6" s="253"/>
      <c r="H6" s="253"/>
      <c r="I6" s="253"/>
      <c r="J6" s="253"/>
      <c r="K6" s="253"/>
    </row>
    <row r="7" spans="1:11" x14ac:dyDescent="0.3">
      <c r="C7" s="253"/>
      <c r="D7" s="253"/>
      <c r="E7" s="253"/>
      <c r="F7" s="253"/>
      <c r="G7" s="253"/>
      <c r="H7" s="253"/>
      <c r="I7" s="253"/>
      <c r="J7" s="253"/>
      <c r="K7" s="253"/>
    </row>
    <row r="8" spans="1:11" x14ac:dyDescent="0.3">
      <c r="C8" s="253"/>
      <c r="D8" s="253"/>
      <c r="E8" s="253"/>
      <c r="F8" s="253"/>
      <c r="G8" s="253"/>
      <c r="H8" s="253"/>
      <c r="I8" s="253"/>
      <c r="J8" s="253"/>
      <c r="K8" s="253"/>
    </row>
    <row r="9" spans="1:11" x14ac:dyDescent="0.3">
      <c r="C9" s="253"/>
      <c r="D9" s="253"/>
      <c r="E9" s="253"/>
      <c r="F9" s="253"/>
      <c r="G9" s="253"/>
      <c r="H9" s="253"/>
      <c r="I9" s="253"/>
      <c r="J9" s="253"/>
      <c r="K9" s="253"/>
    </row>
    <row r="10" spans="1:11" x14ac:dyDescent="0.3">
      <c r="C10" s="253"/>
      <c r="D10" s="253"/>
      <c r="E10" s="253"/>
      <c r="F10" s="253"/>
      <c r="G10" s="253"/>
      <c r="H10" s="253"/>
      <c r="I10" s="253"/>
      <c r="J10" s="253"/>
      <c r="K10" s="253"/>
    </row>
    <row r="11" spans="1:11" x14ac:dyDescent="0.3">
      <c r="C11" s="253"/>
      <c r="D11" s="253"/>
      <c r="E11" s="253"/>
      <c r="F11" s="253"/>
      <c r="G11" s="253"/>
      <c r="H11" s="253"/>
      <c r="I11" s="253"/>
      <c r="J11" s="253"/>
      <c r="K11" s="253"/>
    </row>
    <row r="12" spans="1:11" x14ac:dyDescent="0.3">
      <c r="C12" s="253"/>
      <c r="D12" s="253"/>
      <c r="E12" s="253"/>
      <c r="F12" s="253"/>
      <c r="G12" s="253"/>
      <c r="H12" s="253"/>
      <c r="I12" s="253"/>
      <c r="J12" s="253"/>
      <c r="K12" s="253"/>
    </row>
    <row r="13" spans="1:11" x14ac:dyDescent="0.3">
      <c r="C13" s="253"/>
      <c r="D13" s="253"/>
      <c r="E13" s="253"/>
      <c r="F13" s="253"/>
      <c r="G13" s="253"/>
      <c r="H13" s="253"/>
      <c r="I13" s="253"/>
      <c r="J13" s="253"/>
      <c r="K13" s="253"/>
    </row>
    <row r="14" spans="1:11" x14ac:dyDescent="0.3">
      <c r="C14" s="253"/>
      <c r="D14" s="253"/>
      <c r="E14" s="253"/>
      <c r="F14" s="253"/>
      <c r="G14" s="253"/>
      <c r="H14" s="253"/>
      <c r="I14" s="253"/>
      <c r="J14" s="253"/>
      <c r="K14" s="253"/>
    </row>
    <row r="15" spans="1:11" x14ac:dyDescent="0.3">
      <c r="C15" s="253"/>
      <c r="D15" s="253"/>
      <c r="E15" s="253"/>
      <c r="F15" s="253"/>
      <c r="G15" s="253"/>
      <c r="H15" s="253"/>
      <c r="I15" s="253"/>
      <c r="J15" s="253"/>
      <c r="K15" s="253"/>
    </row>
    <row r="16" spans="1:11" x14ac:dyDescent="0.3">
      <c r="C16" s="253"/>
      <c r="D16" s="253"/>
      <c r="E16" s="253"/>
      <c r="F16" s="253"/>
      <c r="G16" s="253"/>
      <c r="H16" s="253"/>
      <c r="I16" s="253"/>
      <c r="J16" s="253"/>
      <c r="K16" s="253"/>
    </row>
    <row r="17" spans="3:11" x14ac:dyDescent="0.3">
      <c r="C17" s="253"/>
      <c r="D17" s="253"/>
      <c r="E17" s="253"/>
      <c r="F17" s="253"/>
      <c r="G17" s="253"/>
      <c r="H17" s="253"/>
      <c r="I17" s="253"/>
      <c r="J17" s="253"/>
      <c r="K17" s="253"/>
    </row>
    <row r="18" spans="3:11" x14ac:dyDescent="0.3">
      <c r="C18" s="253"/>
      <c r="D18" s="253"/>
      <c r="E18" s="253"/>
      <c r="F18" s="253"/>
      <c r="G18" s="253"/>
      <c r="H18" s="253"/>
      <c r="I18" s="253"/>
      <c r="J18" s="253"/>
      <c r="K18" s="253"/>
    </row>
    <row r="19" spans="3:11" x14ac:dyDescent="0.3">
      <c r="C19" s="253"/>
      <c r="D19" s="253"/>
      <c r="E19" s="253"/>
      <c r="F19" s="253"/>
      <c r="G19" s="253"/>
      <c r="H19" s="253"/>
      <c r="I19" s="253"/>
      <c r="J19" s="253"/>
      <c r="K19" s="253"/>
    </row>
    <row r="20" spans="3:11" x14ac:dyDescent="0.3">
      <c r="C20" s="253"/>
      <c r="D20" s="253"/>
      <c r="E20" s="253"/>
      <c r="F20" s="253"/>
      <c r="G20" s="253"/>
      <c r="H20" s="253"/>
      <c r="I20" s="253"/>
      <c r="J20" s="253"/>
      <c r="K20" s="253"/>
    </row>
    <row r="21" spans="3:11" x14ac:dyDescent="0.3">
      <c r="C21" s="253"/>
      <c r="D21" s="253"/>
      <c r="E21" s="253"/>
      <c r="F21" s="253"/>
      <c r="G21" s="253"/>
      <c r="H21" s="253"/>
      <c r="I21" s="253"/>
      <c r="J21" s="253"/>
      <c r="K21" s="253"/>
    </row>
  </sheetData>
  <mergeCells count="21">
    <mergeCell ref="C12:K12"/>
    <mergeCell ref="C1:K1"/>
    <mergeCell ref="C2:K2"/>
    <mergeCell ref="C3:K3"/>
    <mergeCell ref="C4:K4"/>
    <mergeCell ref="C5:K5"/>
    <mergeCell ref="C6:K6"/>
    <mergeCell ref="C7:K7"/>
    <mergeCell ref="C8:K8"/>
    <mergeCell ref="C9:K9"/>
    <mergeCell ref="C10:K10"/>
    <mergeCell ref="C11:K11"/>
    <mergeCell ref="C19:K19"/>
    <mergeCell ref="C20:K20"/>
    <mergeCell ref="C21:K21"/>
    <mergeCell ref="C13:K13"/>
    <mergeCell ref="C14:K14"/>
    <mergeCell ref="C15:K15"/>
    <mergeCell ref="C16:K16"/>
    <mergeCell ref="C17:K17"/>
    <mergeCell ref="C18:K18"/>
  </mergeCells>
  <pageMargins left="0.25" right="0.25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A46" sqref="A46"/>
    </sheetView>
  </sheetViews>
  <sheetFormatPr defaultRowHeight="14.4" x14ac:dyDescent="0.3"/>
  <cols>
    <col min="1" max="1" width="9.6640625" style="98" bestFit="1" customWidth="1"/>
    <col min="11" max="11" width="10.109375" bestFit="1" customWidth="1"/>
  </cols>
  <sheetData>
    <row r="1" spans="1:11" ht="15" thickBot="1" x14ac:dyDescent="0.35">
      <c r="A1" s="97" t="s">
        <v>54</v>
      </c>
      <c r="B1" s="243" t="s">
        <v>83</v>
      </c>
      <c r="C1" s="243"/>
      <c r="D1" s="243"/>
      <c r="E1" s="243"/>
      <c r="F1" s="243"/>
      <c r="G1" s="243"/>
      <c r="H1" s="243"/>
      <c r="I1" s="243"/>
      <c r="J1" s="243"/>
      <c r="K1" s="58" t="s">
        <v>62</v>
      </c>
    </row>
    <row r="2" spans="1:11" x14ac:dyDescent="0.3">
      <c r="A2" s="22">
        <v>43816</v>
      </c>
      <c r="B2" s="244" t="s">
        <v>167</v>
      </c>
      <c r="C2" s="244"/>
      <c r="D2" s="244"/>
      <c r="E2" s="244"/>
      <c r="F2" s="244"/>
      <c r="G2" s="244"/>
      <c r="H2" s="244"/>
      <c r="I2" s="244"/>
      <c r="J2" s="244"/>
      <c r="K2" s="23">
        <v>0</v>
      </c>
    </row>
    <row r="3" spans="1:11" x14ac:dyDescent="0.3">
      <c r="A3" s="22">
        <v>43833</v>
      </c>
      <c r="B3" s="244" t="s">
        <v>168</v>
      </c>
      <c r="C3" s="244"/>
      <c r="D3" s="244"/>
      <c r="E3" s="244"/>
      <c r="F3" s="244"/>
      <c r="G3" s="244"/>
      <c r="H3" s="244"/>
      <c r="I3" s="244"/>
      <c r="J3" s="244"/>
      <c r="K3" s="23">
        <v>358.91</v>
      </c>
    </row>
    <row r="4" spans="1:11" x14ac:dyDescent="0.3">
      <c r="A4" s="22">
        <v>43864</v>
      </c>
      <c r="B4" s="244" t="s">
        <v>168</v>
      </c>
      <c r="C4" s="244"/>
      <c r="D4" s="244"/>
      <c r="E4" s="244"/>
      <c r="F4" s="244"/>
      <c r="G4" s="244"/>
      <c r="H4" s="244"/>
      <c r="I4" s="244"/>
      <c r="J4" s="244"/>
      <c r="K4" s="23">
        <v>358.91</v>
      </c>
    </row>
    <row r="5" spans="1:11" x14ac:dyDescent="0.3">
      <c r="A5" s="22">
        <v>43893</v>
      </c>
      <c r="B5" s="244" t="s">
        <v>168</v>
      </c>
      <c r="C5" s="244"/>
      <c r="D5" s="244"/>
      <c r="E5" s="244"/>
      <c r="F5" s="244"/>
      <c r="G5" s="244"/>
      <c r="H5" s="244"/>
      <c r="I5" s="244"/>
      <c r="J5" s="244"/>
      <c r="K5" s="23">
        <v>358.91</v>
      </c>
    </row>
    <row r="6" spans="1:11" x14ac:dyDescent="0.3">
      <c r="A6" s="22">
        <v>43924</v>
      </c>
      <c r="B6" s="244" t="s">
        <v>168</v>
      </c>
      <c r="C6" s="244"/>
      <c r="D6" s="244"/>
      <c r="E6" s="244"/>
      <c r="F6" s="244"/>
      <c r="G6" s="244"/>
      <c r="H6" s="244"/>
      <c r="I6" s="244"/>
      <c r="J6" s="244"/>
      <c r="K6" s="23">
        <v>358.91</v>
      </c>
    </row>
    <row r="7" spans="1:11" x14ac:dyDescent="0.3">
      <c r="A7" s="22">
        <v>43954</v>
      </c>
      <c r="B7" s="244" t="s">
        <v>168</v>
      </c>
      <c r="C7" s="244"/>
      <c r="D7" s="244"/>
      <c r="E7" s="244"/>
      <c r="F7" s="244"/>
      <c r="G7" s="244"/>
      <c r="H7" s="244"/>
      <c r="I7" s="244"/>
      <c r="J7" s="244"/>
      <c r="K7" s="23">
        <v>358.91</v>
      </c>
    </row>
    <row r="8" spans="1:11" x14ac:dyDescent="0.3">
      <c r="A8" s="22">
        <v>43985</v>
      </c>
      <c r="B8" s="244" t="s">
        <v>168</v>
      </c>
      <c r="C8" s="244"/>
      <c r="D8" s="244"/>
      <c r="E8" s="244"/>
      <c r="F8" s="244"/>
      <c r="G8" s="244"/>
      <c r="H8" s="244"/>
      <c r="I8" s="244"/>
      <c r="J8" s="244"/>
      <c r="K8" s="23">
        <v>358.91</v>
      </c>
    </row>
    <row r="9" spans="1:11" x14ac:dyDescent="0.3">
      <c r="A9" s="22">
        <v>44015</v>
      </c>
      <c r="B9" s="244" t="s">
        <v>168</v>
      </c>
      <c r="C9" s="244"/>
      <c r="D9" s="244"/>
      <c r="E9" s="244"/>
      <c r="F9" s="244"/>
      <c r="G9" s="244"/>
      <c r="H9" s="244"/>
      <c r="I9" s="244"/>
      <c r="J9" s="244"/>
      <c r="K9" s="23">
        <v>358.91</v>
      </c>
    </row>
    <row r="10" spans="1:11" x14ac:dyDescent="0.3">
      <c r="A10" s="22">
        <v>44046</v>
      </c>
      <c r="B10" s="244" t="s">
        <v>168</v>
      </c>
      <c r="C10" s="244"/>
      <c r="D10" s="244"/>
      <c r="E10" s="244"/>
      <c r="F10" s="244"/>
      <c r="G10" s="244"/>
      <c r="H10" s="244"/>
      <c r="I10" s="244"/>
      <c r="J10" s="244"/>
      <c r="K10" s="23">
        <v>358.91</v>
      </c>
    </row>
    <row r="11" spans="1:11" x14ac:dyDescent="0.3">
      <c r="A11" s="22">
        <v>44077</v>
      </c>
      <c r="B11" s="244" t="s">
        <v>168</v>
      </c>
      <c r="C11" s="244"/>
      <c r="D11" s="244"/>
      <c r="E11" s="244"/>
      <c r="F11" s="244"/>
      <c r="G11" s="244"/>
      <c r="H11" s="244"/>
      <c r="I11" s="244"/>
      <c r="J11" s="244"/>
      <c r="K11" s="23">
        <v>358.91</v>
      </c>
    </row>
    <row r="12" spans="1:11" x14ac:dyDescent="0.3">
      <c r="A12" s="22">
        <v>44107</v>
      </c>
      <c r="B12" s="244" t="s">
        <v>168</v>
      </c>
      <c r="C12" s="244"/>
      <c r="D12" s="244"/>
      <c r="E12" s="244"/>
      <c r="F12" s="244"/>
      <c r="G12" s="244"/>
      <c r="H12" s="244"/>
      <c r="I12" s="244"/>
      <c r="J12" s="244"/>
      <c r="K12" s="23">
        <v>358.91</v>
      </c>
    </row>
    <row r="13" spans="1:11" x14ac:dyDescent="0.3">
      <c r="A13" s="22">
        <v>44138</v>
      </c>
      <c r="B13" s="244" t="s">
        <v>168</v>
      </c>
      <c r="C13" s="244"/>
      <c r="D13" s="244"/>
      <c r="E13" s="244"/>
      <c r="F13" s="244"/>
      <c r="G13" s="244"/>
      <c r="H13" s="244"/>
      <c r="I13" s="244"/>
      <c r="J13" s="244"/>
      <c r="K13" s="23">
        <v>358.91</v>
      </c>
    </row>
    <row r="14" spans="1:11" x14ac:dyDescent="0.3">
      <c r="A14" s="22">
        <v>44168</v>
      </c>
      <c r="B14" s="244" t="s">
        <v>168</v>
      </c>
      <c r="C14" s="244"/>
      <c r="D14" s="244"/>
      <c r="E14" s="244"/>
      <c r="F14" s="244"/>
      <c r="G14" s="244"/>
      <c r="H14" s="244"/>
      <c r="I14" s="244"/>
      <c r="J14" s="244"/>
      <c r="K14" s="23">
        <v>358.91</v>
      </c>
    </row>
    <row r="15" spans="1:11" x14ac:dyDescent="0.3">
      <c r="A15" s="98">
        <v>44196</v>
      </c>
      <c r="B15" s="244" t="s">
        <v>168</v>
      </c>
      <c r="C15" s="244"/>
      <c r="D15" s="244"/>
      <c r="E15" s="244"/>
      <c r="F15" s="244"/>
      <c r="G15" s="244"/>
      <c r="H15" s="244"/>
      <c r="I15" s="244"/>
      <c r="J15" s="244"/>
      <c r="K15" s="23">
        <v>358.91</v>
      </c>
    </row>
    <row r="16" spans="1:11" x14ac:dyDescent="0.3">
      <c r="A16" s="98">
        <v>44230</v>
      </c>
      <c r="B16" s="244" t="s">
        <v>168</v>
      </c>
      <c r="C16" s="244"/>
      <c r="D16" s="244"/>
      <c r="E16" s="244"/>
      <c r="F16" s="244"/>
      <c r="G16" s="244"/>
      <c r="H16" s="244"/>
      <c r="I16" s="244"/>
      <c r="J16" s="244"/>
      <c r="K16" s="23">
        <v>358.91</v>
      </c>
    </row>
    <row r="17" spans="1:11" x14ac:dyDescent="0.3">
      <c r="A17" s="98">
        <v>44258</v>
      </c>
      <c r="B17" s="244" t="s">
        <v>168</v>
      </c>
      <c r="C17" s="244"/>
      <c r="D17" s="244"/>
      <c r="E17" s="244"/>
      <c r="F17" s="244"/>
      <c r="G17" s="244"/>
      <c r="H17" s="244"/>
      <c r="I17" s="244"/>
      <c r="J17" s="244"/>
      <c r="K17" s="23">
        <v>358.91</v>
      </c>
    </row>
    <row r="18" spans="1:11" x14ac:dyDescent="0.3">
      <c r="A18" s="98">
        <v>44288</v>
      </c>
      <c r="B18" s="244" t="s">
        <v>168</v>
      </c>
      <c r="C18" s="244"/>
      <c r="D18" s="244"/>
      <c r="E18" s="244"/>
      <c r="F18" s="244"/>
      <c r="G18" s="244"/>
      <c r="H18" s="244"/>
      <c r="I18" s="244"/>
      <c r="J18" s="244"/>
      <c r="K18" s="23">
        <v>358.91</v>
      </c>
    </row>
    <row r="19" spans="1:11" x14ac:dyDescent="0.3">
      <c r="A19" s="98">
        <v>44319</v>
      </c>
      <c r="B19" s="244" t="s">
        <v>168</v>
      </c>
      <c r="C19" s="244"/>
      <c r="D19" s="244"/>
      <c r="E19" s="244"/>
      <c r="F19" s="244"/>
      <c r="G19" s="244"/>
      <c r="H19" s="244"/>
      <c r="I19" s="244"/>
      <c r="J19" s="244"/>
      <c r="K19" s="23">
        <v>358.91</v>
      </c>
    </row>
    <row r="20" spans="1:11" x14ac:dyDescent="0.3">
      <c r="A20" s="98">
        <v>44349</v>
      </c>
      <c r="B20" s="244" t="s">
        <v>168</v>
      </c>
      <c r="C20" s="244"/>
      <c r="D20" s="244"/>
      <c r="E20" s="244"/>
      <c r="F20" s="244"/>
      <c r="G20" s="244"/>
      <c r="H20" s="244"/>
      <c r="I20" s="244"/>
      <c r="J20" s="244"/>
      <c r="K20" s="23">
        <v>358.91</v>
      </c>
    </row>
    <row r="21" spans="1:11" x14ac:dyDescent="0.3">
      <c r="A21" s="98">
        <v>44379</v>
      </c>
      <c r="B21" s="244" t="s">
        <v>168</v>
      </c>
      <c r="C21" s="244"/>
      <c r="D21" s="244"/>
      <c r="E21" s="244"/>
      <c r="F21" s="244"/>
      <c r="G21" s="244"/>
      <c r="H21" s="244"/>
      <c r="I21" s="244"/>
      <c r="J21" s="244"/>
      <c r="K21" s="23">
        <v>358.91</v>
      </c>
    </row>
    <row r="22" spans="1:11" x14ac:dyDescent="0.3">
      <c r="A22" s="98">
        <v>44410</v>
      </c>
      <c r="B22" s="244" t="s">
        <v>168</v>
      </c>
      <c r="C22" s="244"/>
      <c r="D22" s="244"/>
      <c r="E22" s="244"/>
      <c r="F22" s="244"/>
      <c r="G22" s="244"/>
      <c r="H22" s="244"/>
      <c r="I22" s="244"/>
      <c r="J22" s="244"/>
      <c r="K22" s="23">
        <v>358.91</v>
      </c>
    </row>
    <row r="23" spans="1:11" x14ac:dyDescent="0.3">
      <c r="A23" s="98">
        <v>44442</v>
      </c>
      <c r="B23" s="244" t="s">
        <v>168</v>
      </c>
      <c r="C23" s="244"/>
      <c r="D23" s="244"/>
      <c r="E23" s="244"/>
      <c r="F23" s="244"/>
      <c r="G23" s="244"/>
      <c r="H23" s="244"/>
      <c r="I23" s="244"/>
      <c r="J23" s="244"/>
      <c r="K23" s="23">
        <v>358.91</v>
      </c>
    </row>
    <row r="24" spans="1:11" x14ac:dyDescent="0.3">
      <c r="A24" s="98">
        <v>44470</v>
      </c>
      <c r="B24" s="244" t="s">
        <v>168</v>
      </c>
      <c r="C24" s="244"/>
      <c r="D24" s="244"/>
      <c r="E24" s="244"/>
      <c r="F24" s="244"/>
      <c r="G24" s="244"/>
      <c r="H24" s="244"/>
      <c r="I24" s="244"/>
      <c r="J24" s="244"/>
      <c r="K24" s="23">
        <v>358.91</v>
      </c>
    </row>
    <row r="25" spans="1:11" x14ac:dyDescent="0.3">
      <c r="A25" s="98">
        <v>44502</v>
      </c>
      <c r="B25" s="244" t="s">
        <v>168</v>
      </c>
      <c r="C25" s="244"/>
      <c r="D25" s="244"/>
      <c r="E25" s="244"/>
      <c r="F25" s="244"/>
      <c r="G25" s="244"/>
      <c r="H25" s="244"/>
      <c r="I25" s="244"/>
      <c r="J25" s="244"/>
      <c r="K25" s="23">
        <v>358.91</v>
      </c>
    </row>
    <row r="26" spans="1:11" x14ac:dyDescent="0.3">
      <c r="A26" s="98">
        <v>44510</v>
      </c>
      <c r="B26" s="253" t="s">
        <v>465</v>
      </c>
      <c r="C26" s="253"/>
      <c r="D26" s="253"/>
      <c r="E26" s="253"/>
      <c r="F26" s="253"/>
      <c r="G26" s="253"/>
      <c r="H26" s="253"/>
      <c r="I26" s="253"/>
      <c r="J26" s="253"/>
      <c r="K26" s="148">
        <v>7</v>
      </c>
    </row>
    <row r="27" spans="1:11" x14ac:dyDescent="0.3">
      <c r="A27" s="98">
        <v>44510</v>
      </c>
      <c r="B27" s="253" t="s">
        <v>466</v>
      </c>
      <c r="C27" s="253"/>
      <c r="D27" s="253"/>
      <c r="E27" s="253"/>
      <c r="F27" s="253"/>
      <c r="G27" s="253"/>
      <c r="H27" s="253"/>
      <c r="I27" s="253"/>
      <c r="J27" s="253"/>
      <c r="K27" s="148">
        <v>73</v>
      </c>
    </row>
    <row r="28" spans="1:11" x14ac:dyDescent="0.3">
      <c r="A28" s="98">
        <v>44533</v>
      </c>
      <c r="B28" s="244" t="s">
        <v>168</v>
      </c>
      <c r="C28" s="244"/>
      <c r="D28" s="244"/>
      <c r="E28" s="244"/>
      <c r="F28" s="244"/>
      <c r="G28" s="244"/>
      <c r="H28" s="244"/>
      <c r="I28" s="244"/>
      <c r="J28" s="244"/>
      <c r="K28" s="23">
        <v>358.91</v>
      </c>
    </row>
    <row r="29" spans="1:11" x14ac:dyDescent="0.3">
      <c r="A29" s="98">
        <v>44564</v>
      </c>
      <c r="B29" s="244" t="s">
        <v>168</v>
      </c>
      <c r="C29" s="244"/>
      <c r="D29" s="244"/>
      <c r="E29" s="244"/>
      <c r="F29" s="244"/>
      <c r="G29" s="244"/>
      <c r="H29" s="244"/>
      <c r="I29" s="244"/>
      <c r="J29" s="244"/>
      <c r="K29" s="23">
        <v>358.91</v>
      </c>
    </row>
    <row r="30" spans="1:11" x14ac:dyDescent="0.3">
      <c r="A30" s="98">
        <v>44595</v>
      </c>
      <c r="B30" s="244" t="s">
        <v>168</v>
      </c>
      <c r="C30" s="244"/>
      <c r="D30" s="244"/>
      <c r="E30" s="244"/>
      <c r="F30" s="244"/>
      <c r="G30" s="244"/>
      <c r="H30" s="244"/>
      <c r="I30" s="244"/>
      <c r="J30" s="244"/>
      <c r="K30" s="23">
        <v>358.91</v>
      </c>
    </row>
    <row r="31" spans="1:11" x14ac:dyDescent="0.3">
      <c r="A31" s="98">
        <v>44623</v>
      </c>
      <c r="B31" s="244" t="s">
        <v>168</v>
      </c>
      <c r="C31" s="244"/>
      <c r="D31" s="244"/>
      <c r="E31" s="244"/>
      <c r="F31" s="244"/>
      <c r="G31" s="244"/>
      <c r="H31" s="244"/>
      <c r="I31" s="244"/>
      <c r="J31" s="244"/>
      <c r="K31" s="23">
        <v>358.91</v>
      </c>
    </row>
    <row r="32" spans="1:11" x14ac:dyDescent="0.3">
      <c r="A32" s="98">
        <v>44652</v>
      </c>
      <c r="B32" s="244" t="s">
        <v>168</v>
      </c>
      <c r="C32" s="244"/>
      <c r="D32" s="244"/>
      <c r="E32" s="244"/>
      <c r="F32" s="244"/>
      <c r="G32" s="244"/>
      <c r="H32" s="244"/>
      <c r="I32" s="244"/>
      <c r="J32" s="244"/>
      <c r="K32" s="23">
        <v>358.91</v>
      </c>
    </row>
    <row r="33" spans="1:11" x14ac:dyDescent="0.3">
      <c r="A33" s="98">
        <v>44684</v>
      </c>
      <c r="B33" s="244" t="s">
        <v>168</v>
      </c>
      <c r="C33" s="244"/>
      <c r="D33" s="244"/>
      <c r="E33" s="244"/>
      <c r="F33" s="244"/>
      <c r="G33" s="244"/>
      <c r="H33" s="244"/>
      <c r="I33" s="244"/>
      <c r="J33" s="244"/>
      <c r="K33" s="23">
        <v>358.91</v>
      </c>
    </row>
    <row r="34" spans="1:11" x14ac:dyDescent="0.3">
      <c r="A34" s="98">
        <v>44715</v>
      </c>
      <c r="B34" s="244" t="s">
        <v>168</v>
      </c>
      <c r="C34" s="244"/>
      <c r="D34" s="244"/>
      <c r="E34" s="244"/>
      <c r="F34" s="244"/>
      <c r="G34" s="244"/>
      <c r="H34" s="244"/>
      <c r="I34" s="244"/>
      <c r="J34" s="244"/>
      <c r="K34" s="23">
        <v>358.91</v>
      </c>
    </row>
    <row r="35" spans="1:11" x14ac:dyDescent="0.3">
      <c r="A35" s="98">
        <v>44743</v>
      </c>
      <c r="B35" s="244" t="s">
        <v>168</v>
      </c>
      <c r="C35" s="244"/>
      <c r="D35" s="244"/>
      <c r="E35" s="244"/>
      <c r="F35" s="244"/>
      <c r="G35" s="244"/>
      <c r="H35" s="244"/>
      <c r="I35" s="244"/>
      <c r="J35" s="244"/>
      <c r="K35" s="23">
        <v>358.91</v>
      </c>
    </row>
    <row r="36" spans="1:11" x14ac:dyDescent="0.3">
      <c r="A36" s="98">
        <v>44776</v>
      </c>
      <c r="B36" s="244" t="s">
        <v>168</v>
      </c>
      <c r="C36" s="244"/>
      <c r="D36" s="244"/>
      <c r="E36" s="244"/>
      <c r="F36" s="244"/>
      <c r="G36" s="244"/>
      <c r="H36" s="244"/>
      <c r="I36" s="244"/>
      <c r="J36" s="244"/>
      <c r="K36" s="23">
        <v>358.91</v>
      </c>
    </row>
    <row r="37" spans="1:11" x14ac:dyDescent="0.3">
      <c r="A37" s="98">
        <v>44601</v>
      </c>
      <c r="B37" s="244" t="s">
        <v>168</v>
      </c>
      <c r="C37" s="244"/>
      <c r="D37" s="244"/>
      <c r="E37" s="244"/>
      <c r="F37" s="244"/>
      <c r="G37" s="244"/>
      <c r="H37" s="244"/>
      <c r="I37" s="244"/>
      <c r="J37" s="244"/>
      <c r="K37" s="23">
        <v>358.91</v>
      </c>
    </row>
    <row r="38" spans="1:11" x14ac:dyDescent="0.3">
      <c r="A38" s="98">
        <v>44837</v>
      </c>
      <c r="B38" s="244" t="s">
        <v>168</v>
      </c>
      <c r="C38" s="244"/>
      <c r="D38" s="244"/>
      <c r="E38" s="244"/>
      <c r="F38" s="244"/>
      <c r="G38" s="244"/>
      <c r="H38" s="244"/>
      <c r="I38" s="244"/>
      <c r="J38" s="244"/>
      <c r="K38" s="23">
        <v>358.91</v>
      </c>
    </row>
    <row r="39" spans="1:11" x14ac:dyDescent="0.3">
      <c r="A39" s="98">
        <v>44868</v>
      </c>
      <c r="B39" s="244" t="s">
        <v>168</v>
      </c>
      <c r="C39" s="244"/>
      <c r="D39" s="244"/>
      <c r="E39" s="244"/>
      <c r="F39" s="244"/>
      <c r="G39" s="244"/>
      <c r="H39" s="244"/>
      <c r="I39" s="244"/>
      <c r="J39" s="244"/>
      <c r="K39" s="23">
        <v>358.91</v>
      </c>
    </row>
    <row r="40" spans="1:11" x14ac:dyDescent="0.3">
      <c r="A40" s="98">
        <v>44897</v>
      </c>
      <c r="B40" s="244" t="s">
        <v>168</v>
      </c>
      <c r="C40" s="244"/>
      <c r="D40" s="244"/>
      <c r="E40" s="244"/>
      <c r="F40" s="244"/>
      <c r="G40" s="244"/>
      <c r="H40" s="244"/>
      <c r="I40" s="244"/>
      <c r="J40" s="244"/>
      <c r="K40" s="23">
        <v>358.91</v>
      </c>
    </row>
    <row r="41" spans="1:11" s="208" customFormat="1" x14ac:dyDescent="0.3">
      <c r="A41" s="98">
        <v>44915</v>
      </c>
      <c r="B41" s="253" t="s">
        <v>465</v>
      </c>
      <c r="C41" s="253"/>
      <c r="D41" s="253"/>
      <c r="E41" s="253"/>
      <c r="F41" s="253"/>
      <c r="G41" s="253"/>
      <c r="H41" s="253"/>
      <c r="I41" s="253"/>
      <c r="J41" s="253"/>
      <c r="K41" s="148">
        <v>25.5</v>
      </c>
    </row>
    <row r="42" spans="1:11" s="188" customFormat="1" x14ac:dyDescent="0.3">
      <c r="A42" s="98">
        <v>44917</v>
      </c>
      <c r="B42" s="253" t="s">
        <v>466</v>
      </c>
      <c r="C42" s="253"/>
      <c r="D42" s="253"/>
      <c r="E42" s="253"/>
      <c r="F42" s="253"/>
      <c r="G42" s="253"/>
      <c r="H42" s="253"/>
      <c r="I42" s="253"/>
      <c r="J42" s="253"/>
      <c r="K42" s="148">
        <v>73.75</v>
      </c>
    </row>
    <row r="43" spans="1:11" x14ac:dyDescent="0.3">
      <c r="A43" s="98">
        <v>44929</v>
      </c>
      <c r="B43" s="244" t="s">
        <v>168</v>
      </c>
      <c r="C43" s="244"/>
      <c r="D43" s="244"/>
      <c r="E43" s="244"/>
      <c r="F43" s="244"/>
      <c r="G43" s="244"/>
      <c r="H43" s="244"/>
      <c r="I43" s="244"/>
      <c r="J43" s="244"/>
      <c r="K43" s="23">
        <v>358.91</v>
      </c>
    </row>
    <row r="44" spans="1:11" x14ac:dyDescent="0.3">
      <c r="A44" s="98">
        <v>44960</v>
      </c>
      <c r="B44" s="244" t="s">
        <v>168</v>
      </c>
      <c r="C44" s="244"/>
      <c r="D44" s="244"/>
      <c r="E44" s="244"/>
      <c r="F44" s="244"/>
      <c r="G44" s="244"/>
      <c r="H44" s="244"/>
      <c r="I44" s="244"/>
      <c r="J44" s="244"/>
      <c r="K44" s="23">
        <v>358.91</v>
      </c>
    </row>
    <row r="45" spans="1:11" x14ac:dyDescent="0.3">
      <c r="A45" s="98">
        <v>44988</v>
      </c>
      <c r="B45" s="244" t="s">
        <v>168</v>
      </c>
      <c r="C45" s="244"/>
      <c r="D45" s="244"/>
      <c r="E45" s="244"/>
      <c r="F45" s="244"/>
      <c r="G45" s="244"/>
      <c r="H45" s="244"/>
      <c r="I45" s="244"/>
      <c r="J45" s="244"/>
      <c r="K45" s="23">
        <v>358.91</v>
      </c>
    </row>
  </sheetData>
  <mergeCells count="45">
    <mergeCell ref="B37:J37"/>
    <mergeCell ref="B38:J38"/>
    <mergeCell ref="B39:J39"/>
    <mergeCell ref="B40:J40"/>
    <mergeCell ref="B19:J19"/>
    <mergeCell ref="B23:J23"/>
    <mergeCell ref="B20:J20"/>
    <mergeCell ref="B21:J21"/>
    <mergeCell ref="B31:J31"/>
    <mergeCell ref="B32:J32"/>
    <mergeCell ref="B33:J33"/>
    <mergeCell ref="B1:J1"/>
    <mergeCell ref="B2:J2"/>
    <mergeCell ref="B3:J3"/>
    <mergeCell ref="B4:J4"/>
    <mergeCell ref="B5:J5"/>
    <mergeCell ref="B44:J44"/>
    <mergeCell ref="B45:J45"/>
    <mergeCell ref="B24:J24"/>
    <mergeCell ref="B22:J22"/>
    <mergeCell ref="B36:J36"/>
    <mergeCell ref="B30:J30"/>
    <mergeCell ref="B28:J28"/>
    <mergeCell ref="B29:J29"/>
    <mergeCell ref="B25:J25"/>
    <mergeCell ref="B26:J26"/>
    <mergeCell ref="B27:J27"/>
    <mergeCell ref="B34:J34"/>
    <mergeCell ref="B35:J35"/>
    <mergeCell ref="B43:J43"/>
    <mergeCell ref="B42:J42"/>
    <mergeCell ref="B41:J41"/>
    <mergeCell ref="B6:J6"/>
    <mergeCell ref="B7:J7"/>
    <mergeCell ref="B18:J18"/>
    <mergeCell ref="B11:J11"/>
    <mergeCell ref="B15:J15"/>
    <mergeCell ref="B16:J16"/>
    <mergeCell ref="B17:J17"/>
    <mergeCell ref="B12:J12"/>
    <mergeCell ref="B8:J8"/>
    <mergeCell ref="B14:J14"/>
    <mergeCell ref="B13:J13"/>
    <mergeCell ref="B9:J9"/>
    <mergeCell ref="B10:J10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56"/>
  <sheetViews>
    <sheetView workbookViewId="0">
      <pane ySplit="1" topLeftCell="A230" activePane="bottomLeft" state="frozen"/>
      <selection activeCell="A3" sqref="A3"/>
      <selection pane="bottomLeft" activeCell="C246" sqref="C246"/>
    </sheetView>
  </sheetViews>
  <sheetFormatPr defaultRowHeight="14.4" x14ac:dyDescent="0.3"/>
  <cols>
    <col min="1" max="1" width="15.6640625" bestFit="1" customWidth="1"/>
    <col min="2" max="2" width="53" bestFit="1" customWidth="1"/>
    <col min="3" max="3" width="7" style="9" customWidth="1"/>
    <col min="5" max="5" width="8.88671875" style="17"/>
    <col min="6" max="7" width="10.109375" bestFit="1" customWidth="1"/>
    <col min="8" max="8" width="8.88671875" style="8"/>
    <col min="10" max="10" width="8.88671875" style="9"/>
    <col min="11" max="11" width="10.5546875" style="9" bestFit="1" customWidth="1"/>
  </cols>
  <sheetData>
    <row r="1" spans="1:15" x14ac:dyDescent="0.3">
      <c r="A1" t="s">
        <v>80</v>
      </c>
      <c r="B1" t="s">
        <v>55</v>
      </c>
      <c r="C1" s="9" t="s">
        <v>93</v>
      </c>
      <c r="D1" t="s">
        <v>59</v>
      </c>
      <c r="E1" s="17" t="s">
        <v>79</v>
      </c>
      <c r="F1" t="s">
        <v>88</v>
      </c>
      <c r="G1" t="s">
        <v>58</v>
      </c>
      <c r="H1" s="8" t="s">
        <v>102</v>
      </c>
      <c r="I1" t="s">
        <v>57</v>
      </c>
      <c r="J1" s="9" t="s">
        <v>91</v>
      </c>
      <c r="K1" s="9" t="s">
        <v>92</v>
      </c>
      <c r="L1" t="s">
        <v>56</v>
      </c>
      <c r="M1" s="19" t="s">
        <v>180</v>
      </c>
      <c r="N1" s="19"/>
    </row>
    <row r="2" spans="1:15" x14ac:dyDescent="0.3">
      <c r="A2" s="10">
        <v>43820.756944444445</v>
      </c>
      <c r="B2" t="s">
        <v>89</v>
      </c>
      <c r="C2" s="9">
        <v>5</v>
      </c>
      <c r="D2" s="17">
        <v>290.3</v>
      </c>
      <c r="E2" s="17">
        <v>19.5</v>
      </c>
      <c r="F2" s="13">
        <v>0.57722222222222219</v>
      </c>
      <c r="G2">
        <v>290</v>
      </c>
      <c r="I2">
        <v>14.962999999999999</v>
      </c>
      <c r="J2" s="9">
        <v>2.0990000000000002</v>
      </c>
      <c r="K2" s="16">
        <f>I2*J2</f>
        <v>31.407337000000002</v>
      </c>
      <c r="L2" s="17">
        <f t="shared" ref="L2:L49" si="0">D2/I2</f>
        <v>19.40118960101584</v>
      </c>
      <c r="M2" s="11">
        <f>(E2/L2)-1</f>
        <v>5.0930072338959409E-3</v>
      </c>
    </row>
    <row r="3" spans="1:15" x14ac:dyDescent="0.3">
      <c r="A3" s="10">
        <v>43825.458668981482</v>
      </c>
      <c r="B3" t="s">
        <v>90</v>
      </c>
      <c r="C3" s="9">
        <v>2</v>
      </c>
      <c r="D3" s="17">
        <v>400.9</v>
      </c>
      <c r="E3" s="17">
        <v>20.399999999999999</v>
      </c>
      <c r="F3" s="13">
        <v>0.47532407407407407</v>
      </c>
      <c r="G3">
        <v>691</v>
      </c>
      <c r="I3">
        <v>20.082999999999998</v>
      </c>
      <c r="J3" s="9">
        <v>2.2389999999999999</v>
      </c>
      <c r="K3" s="16">
        <f>I3*J3</f>
        <v>44.965836999999993</v>
      </c>
      <c r="L3" s="17">
        <f t="shared" si="0"/>
        <v>19.962157048249765</v>
      </c>
      <c r="M3" s="11">
        <f>(E3/L3)-1</f>
        <v>2.1933649289099355E-2</v>
      </c>
      <c r="O3" s="17"/>
    </row>
    <row r="4" spans="1:15" x14ac:dyDescent="0.3">
      <c r="A4" s="10">
        <v>43829.814583333333</v>
      </c>
      <c r="B4" t="s">
        <v>89</v>
      </c>
      <c r="C4" s="9">
        <v>3</v>
      </c>
      <c r="D4" s="68">
        <v>341</v>
      </c>
      <c r="F4" s="13"/>
      <c r="G4" s="25">
        <v>1032</v>
      </c>
      <c r="I4">
        <v>17.236000000000001</v>
      </c>
      <c r="J4" s="9">
        <v>2.1989999999999998</v>
      </c>
      <c r="K4" s="16">
        <f t="shared" ref="K4:K62" si="1">I4*J4</f>
        <v>37.901964</v>
      </c>
      <c r="L4" s="17">
        <f t="shared" si="0"/>
        <v>19.784172661870503</v>
      </c>
      <c r="M4" s="11"/>
      <c r="O4" s="17"/>
    </row>
    <row r="5" spans="1:15" x14ac:dyDescent="0.3">
      <c r="A5" s="10">
        <v>43835.572222222225</v>
      </c>
      <c r="B5" t="s">
        <v>89</v>
      </c>
      <c r="C5" s="9">
        <v>3</v>
      </c>
      <c r="D5" s="17">
        <v>369.4</v>
      </c>
      <c r="E5" s="17">
        <v>19.5</v>
      </c>
      <c r="F5" s="13">
        <v>0.52244212962962966</v>
      </c>
      <c r="G5">
        <v>1402</v>
      </c>
      <c r="H5" s="24">
        <v>0.86</v>
      </c>
      <c r="I5">
        <v>19.646000000000001</v>
      </c>
      <c r="J5" s="9">
        <v>2.1989999999999998</v>
      </c>
      <c r="K5" s="16">
        <f t="shared" si="1"/>
        <v>43.201554000000002</v>
      </c>
      <c r="L5" s="17">
        <f t="shared" si="0"/>
        <v>18.802809732261018</v>
      </c>
      <c r="M5" s="11">
        <f t="shared" ref="M5:M49" si="2">(E5/L5)-1</f>
        <v>3.7079047103411034E-2</v>
      </c>
      <c r="O5" s="17"/>
    </row>
    <row r="6" spans="1:15" x14ac:dyDescent="0.3">
      <c r="A6" s="10">
        <v>43841.366666666669</v>
      </c>
      <c r="B6" t="s">
        <v>89</v>
      </c>
      <c r="C6" s="9">
        <v>3</v>
      </c>
      <c r="D6" s="17">
        <v>341.8</v>
      </c>
      <c r="E6" s="17">
        <v>20.399999999999999</v>
      </c>
      <c r="F6" s="13">
        <v>0.48274305555555558</v>
      </c>
      <c r="G6">
        <v>1744</v>
      </c>
      <c r="H6" s="24">
        <v>0.82</v>
      </c>
      <c r="I6">
        <v>17.364000000000001</v>
      </c>
      <c r="J6" s="9">
        <v>2.1589999999999998</v>
      </c>
      <c r="K6" s="16">
        <f t="shared" si="1"/>
        <v>37.488875999999998</v>
      </c>
      <c r="L6" s="17">
        <f t="shared" si="0"/>
        <v>19.684404515088691</v>
      </c>
      <c r="M6" s="11">
        <f t="shared" si="2"/>
        <v>3.6353423054417577E-2</v>
      </c>
      <c r="O6" s="17"/>
    </row>
    <row r="7" spans="1:15" x14ac:dyDescent="0.3">
      <c r="A7" s="10">
        <v>43844.716666666667</v>
      </c>
      <c r="B7" t="s">
        <v>89</v>
      </c>
      <c r="C7" s="9">
        <v>3</v>
      </c>
      <c r="D7" s="17">
        <v>330.4</v>
      </c>
      <c r="E7" s="17">
        <v>21</v>
      </c>
      <c r="F7" s="13">
        <v>0.39881944444444445</v>
      </c>
      <c r="G7">
        <v>2075</v>
      </c>
      <c r="H7" s="24">
        <v>0.79</v>
      </c>
      <c r="I7">
        <v>16.213999999999999</v>
      </c>
      <c r="J7" s="9">
        <v>2.1589999999999998</v>
      </c>
      <c r="K7" s="16">
        <f t="shared" si="1"/>
        <v>35.006025999999991</v>
      </c>
      <c r="L7" s="17">
        <f t="shared" si="0"/>
        <v>20.377451585049958</v>
      </c>
      <c r="M7" s="12">
        <f t="shared" si="2"/>
        <v>3.0550847457627039E-2</v>
      </c>
      <c r="O7" s="17"/>
    </row>
    <row r="8" spans="1:15" x14ac:dyDescent="0.3">
      <c r="A8" s="10">
        <v>43848.826388888891</v>
      </c>
      <c r="B8" t="s">
        <v>106</v>
      </c>
      <c r="C8" s="9">
        <v>13</v>
      </c>
      <c r="D8" s="17">
        <v>371.6</v>
      </c>
      <c r="E8" s="17">
        <v>21.8</v>
      </c>
      <c r="F8" s="13">
        <v>0.34819444444444447</v>
      </c>
      <c r="G8">
        <v>2447</v>
      </c>
      <c r="H8" s="24">
        <v>0.76</v>
      </c>
      <c r="I8">
        <v>17.61</v>
      </c>
      <c r="J8" s="9">
        <v>2.1989999999999998</v>
      </c>
      <c r="K8" s="16">
        <f t="shared" si="1"/>
        <v>38.724389999999993</v>
      </c>
      <c r="L8" s="17">
        <f t="shared" si="0"/>
        <v>21.101646791595687</v>
      </c>
      <c r="M8" s="12">
        <f t="shared" si="2"/>
        <v>3.3094725511302325E-2</v>
      </c>
      <c r="O8" s="17"/>
    </row>
    <row r="9" spans="1:15" x14ac:dyDescent="0.3">
      <c r="A9" s="10">
        <v>43856.622916666667</v>
      </c>
      <c r="B9" s="29" t="s">
        <v>89</v>
      </c>
      <c r="C9" s="29">
        <v>4</v>
      </c>
      <c r="D9" s="17">
        <v>404.1</v>
      </c>
      <c r="E9" s="17">
        <v>20.8</v>
      </c>
      <c r="F9" s="13">
        <v>0.43138888888888888</v>
      </c>
      <c r="G9" s="29">
        <v>2851</v>
      </c>
      <c r="H9" s="24">
        <v>0.72</v>
      </c>
      <c r="I9" s="29">
        <v>19.946999999999999</v>
      </c>
      <c r="J9" s="29">
        <v>2.0590000000000002</v>
      </c>
      <c r="K9" s="16">
        <f t="shared" si="1"/>
        <v>41.070872999999999</v>
      </c>
      <c r="L9" s="17">
        <f t="shared" si="0"/>
        <v>20.258685516619042</v>
      </c>
      <c r="M9" s="12">
        <f t="shared" si="2"/>
        <v>2.6720118782479485E-2</v>
      </c>
      <c r="O9" s="17"/>
    </row>
    <row r="10" spans="1:15" x14ac:dyDescent="0.3">
      <c r="A10" s="10">
        <v>43861.418749999997</v>
      </c>
      <c r="B10" s="29" t="s">
        <v>151</v>
      </c>
      <c r="C10" s="29">
        <v>7</v>
      </c>
      <c r="D10" s="17">
        <v>408.1</v>
      </c>
      <c r="E10" s="17">
        <v>21.4</v>
      </c>
      <c r="F10" s="13">
        <v>0.39488425925925924</v>
      </c>
      <c r="G10" s="29">
        <v>3260</v>
      </c>
      <c r="H10" s="24">
        <v>0.68</v>
      </c>
      <c r="I10" s="29">
        <v>19.545000000000002</v>
      </c>
      <c r="J10" s="29">
        <v>2.0990000000000002</v>
      </c>
      <c r="K10" s="16">
        <f t="shared" si="1"/>
        <v>41.024955000000006</v>
      </c>
      <c r="L10" s="17">
        <f t="shared" si="0"/>
        <v>20.880020465592221</v>
      </c>
      <c r="M10" s="12">
        <f t="shared" si="2"/>
        <v>2.4903209997549691E-2</v>
      </c>
      <c r="O10" s="17"/>
    </row>
    <row r="11" spans="1:15" x14ac:dyDescent="0.3">
      <c r="A11" s="10">
        <v>43867.62222222222</v>
      </c>
      <c r="B11" s="29" t="s">
        <v>169</v>
      </c>
      <c r="C11" s="29">
        <v>12</v>
      </c>
      <c r="D11" s="17">
        <v>379.5</v>
      </c>
      <c r="E11" s="17">
        <v>20.7</v>
      </c>
      <c r="F11" s="13">
        <v>0.36957175925925928</v>
      </c>
      <c r="G11" s="29">
        <v>3639</v>
      </c>
      <c r="H11" s="24">
        <v>0.64</v>
      </c>
      <c r="I11" s="29">
        <v>18.274999999999999</v>
      </c>
      <c r="J11" s="29">
        <v>2.069</v>
      </c>
      <c r="K11" s="16">
        <f t="shared" si="1"/>
        <v>37.810974999999999</v>
      </c>
      <c r="L11" s="17">
        <f t="shared" si="0"/>
        <v>20.766073871409031</v>
      </c>
      <c r="M11" s="12">
        <f t="shared" si="2"/>
        <v>-3.1818181818182856E-3</v>
      </c>
      <c r="O11" s="17"/>
    </row>
    <row r="12" spans="1:15" x14ac:dyDescent="0.3">
      <c r="A12" s="10">
        <v>43868.563888888886</v>
      </c>
      <c r="B12" s="29" t="s">
        <v>89</v>
      </c>
      <c r="C12" s="29">
        <v>3</v>
      </c>
      <c r="D12" s="17">
        <v>220.5</v>
      </c>
      <c r="E12" s="17">
        <v>20.6</v>
      </c>
      <c r="F12" s="13">
        <v>0.19700231481481481</v>
      </c>
      <c r="G12" s="29">
        <v>3860</v>
      </c>
      <c r="H12" s="24">
        <v>0.62</v>
      </c>
      <c r="I12" s="29">
        <v>10.821</v>
      </c>
      <c r="J12" s="29">
        <v>1.9590000000000001</v>
      </c>
      <c r="K12" s="16">
        <f t="shared" si="1"/>
        <v>21.198339000000001</v>
      </c>
      <c r="L12" s="17">
        <f t="shared" si="0"/>
        <v>20.377044635431108</v>
      </c>
      <c r="M12" s="12">
        <f t="shared" si="2"/>
        <v>1.0941496598639411E-2</v>
      </c>
      <c r="O12" s="17"/>
    </row>
    <row r="13" spans="1:15" x14ac:dyDescent="0.3">
      <c r="A13" s="10">
        <v>43874.564583333333</v>
      </c>
      <c r="B13" s="29" t="s">
        <v>89</v>
      </c>
      <c r="C13" s="29">
        <v>3</v>
      </c>
      <c r="D13" s="17">
        <v>382.4</v>
      </c>
      <c r="E13" s="17">
        <v>21.3</v>
      </c>
      <c r="F13" s="13">
        <v>0.36488425925925921</v>
      </c>
      <c r="G13" s="29">
        <v>4242</v>
      </c>
      <c r="H13" s="24">
        <v>0.57999999999999996</v>
      </c>
      <c r="I13" s="29">
        <v>18.867000000000001</v>
      </c>
      <c r="J13" s="29">
        <v>1.9390000000000001</v>
      </c>
      <c r="K13" s="16">
        <f t="shared" si="1"/>
        <v>36.583113000000004</v>
      </c>
      <c r="L13" s="17">
        <f t="shared" si="0"/>
        <v>20.268193141463929</v>
      </c>
      <c r="M13" s="12">
        <f t="shared" si="2"/>
        <v>5.090768828451897E-2</v>
      </c>
      <c r="O13" s="17"/>
    </row>
    <row r="14" spans="1:15" x14ac:dyDescent="0.3">
      <c r="A14" s="10">
        <v>43879.655555555553</v>
      </c>
      <c r="B14" s="29" t="s">
        <v>89</v>
      </c>
      <c r="C14" s="29">
        <v>5</v>
      </c>
      <c r="D14" s="17">
        <v>346.6</v>
      </c>
      <c r="E14" s="17">
        <v>20.100000000000001</v>
      </c>
      <c r="F14" s="13">
        <v>0.45769675925925929</v>
      </c>
      <c r="G14" s="29">
        <v>4589</v>
      </c>
      <c r="H14" s="24">
        <v>0.55000000000000004</v>
      </c>
      <c r="I14" s="29">
        <v>18.353000000000002</v>
      </c>
      <c r="J14" s="29">
        <v>1.9990000000000001</v>
      </c>
      <c r="K14" s="16">
        <f t="shared" si="1"/>
        <v>36.687647000000005</v>
      </c>
      <c r="L14" s="17">
        <f t="shared" si="0"/>
        <v>18.885195880782433</v>
      </c>
      <c r="M14" s="12">
        <f t="shared" si="2"/>
        <v>6.4325735718407495E-2</v>
      </c>
      <c r="O14" s="17"/>
    </row>
    <row r="15" spans="1:15" x14ac:dyDescent="0.3">
      <c r="A15" s="10">
        <v>43881.865277777775</v>
      </c>
      <c r="B15" s="29" t="s">
        <v>179</v>
      </c>
      <c r="C15" s="29">
        <v>3</v>
      </c>
      <c r="D15" s="17">
        <v>355.4</v>
      </c>
      <c r="E15" s="17">
        <v>18.399999999999999</v>
      </c>
      <c r="F15" s="13">
        <v>0.33503472222222225</v>
      </c>
      <c r="G15" s="29">
        <v>4944</v>
      </c>
      <c r="H15" s="24">
        <v>0.51</v>
      </c>
      <c r="I15" s="29">
        <v>18.853000000000002</v>
      </c>
      <c r="J15" s="29">
        <v>2.0990000000000002</v>
      </c>
      <c r="K15" s="16">
        <f t="shared" si="1"/>
        <v>39.572447000000004</v>
      </c>
      <c r="L15" s="17">
        <f t="shared" si="0"/>
        <v>18.851111228982123</v>
      </c>
      <c r="M15" s="12">
        <f t="shared" si="2"/>
        <v>-2.3930219471018588E-2</v>
      </c>
      <c r="O15" s="17"/>
    </row>
    <row r="16" spans="1:15" s="67" customFormat="1" x14ac:dyDescent="0.3">
      <c r="A16" s="10">
        <v>43886.658333333333</v>
      </c>
      <c r="B16" s="67" t="s">
        <v>89</v>
      </c>
      <c r="C16" s="67">
        <v>3</v>
      </c>
      <c r="D16" s="17">
        <v>366.7</v>
      </c>
      <c r="E16" s="17">
        <v>21</v>
      </c>
      <c r="F16" s="13">
        <v>0.34640046296296295</v>
      </c>
      <c r="G16" s="67">
        <v>5311</v>
      </c>
      <c r="H16" s="24">
        <v>0.47</v>
      </c>
      <c r="I16" s="67">
        <v>18.388999999999999</v>
      </c>
      <c r="J16" s="67">
        <v>2.089</v>
      </c>
      <c r="K16" s="16">
        <f t="shared" si="1"/>
        <v>38.414620999999997</v>
      </c>
      <c r="L16" s="17">
        <f t="shared" si="0"/>
        <v>19.941269237043883</v>
      </c>
      <c r="M16" s="12">
        <f t="shared" si="2"/>
        <v>5.3092446141260075E-2</v>
      </c>
      <c r="O16" s="17"/>
    </row>
    <row r="17" spans="1:15" s="67" customFormat="1" x14ac:dyDescent="0.3">
      <c r="A17" s="10">
        <v>43891.725694444445</v>
      </c>
      <c r="B17" s="67" t="s">
        <v>89</v>
      </c>
      <c r="C17" s="67">
        <v>3</v>
      </c>
      <c r="D17" s="17">
        <v>393.1</v>
      </c>
      <c r="E17" s="17">
        <v>21.2</v>
      </c>
      <c r="F17" s="13">
        <v>0.38010416666666669</v>
      </c>
      <c r="G17" s="67">
        <v>5705</v>
      </c>
      <c r="H17" s="24">
        <v>0.43</v>
      </c>
      <c r="I17" s="67">
        <v>19.378</v>
      </c>
      <c r="J17" s="67">
        <v>2.0289999999999999</v>
      </c>
      <c r="K17" s="16">
        <f t="shared" si="1"/>
        <v>39.317962000000001</v>
      </c>
      <c r="L17" s="17">
        <f t="shared" si="0"/>
        <v>20.285891216843844</v>
      </c>
      <c r="M17" s="12">
        <f t="shared" si="2"/>
        <v>4.5061307555329444E-2</v>
      </c>
      <c r="O17" s="17"/>
    </row>
    <row r="18" spans="1:15" s="67" customFormat="1" x14ac:dyDescent="0.3">
      <c r="A18" s="10">
        <v>43896.315972222219</v>
      </c>
      <c r="B18" s="67" t="s">
        <v>89</v>
      </c>
      <c r="C18" s="67">
        <v>3</v>
      </c>
      <c r="D18" s="17">
        <v>396</v>
      </c>
      <c r="E18" s="17">
        <v>21.8</v>
      </c>
      <c r="F18" s="13">
        <v>0.39656249999999998</v>
      </c>
      <c r="G18" s="67">
        <v>6101</v>
      </c>
      <c r="H18" s="24">
        <v>0.39</v>
      </c>
      <c r="I18" s="67">
        <v>18.361000000000001</v>
      </c>
      <c r="J18" s="67">
        <v>1.9990000000000001</v>
      </c>
      <c r="K18" s="16">
        <f t="shared" si="1"/>
        <v>36.703639000000003</v>
      </c>
      <c r="L18" s="17">
        <f t="shared" si="0"/>
        <v>21.567452753118022</v>
      </c>
      <c r="M18" s="12">
        <f t="shared" si="2"/>
        <v>1.0782323232323199E-2</v>
      </c>
      <c r="O18" s="17"/>
    </row>
    <row r="19" spans="1:15" s="67" customFormat="1" x14ac:dyDescent="0.3">
      <c r="A19" s="10">
        <v>43901.584722222222</v>
      </c>
      <c r="B19" s="67" t="s">
        <v>89</v>
      </c>
      <c r="C19" s="67">
        <v>6</v>
      </c>
      <c r="D19" s="17">
        <v>293.3</v>
      </c>
      <c r="E19" s="17">
        <v>20.3</v>
      </c>
      <c r="F19" s="13">
        <v>0.43695601851851856</v>
      </c>
      <c r="G19" s="67">
        <v>6394</v>
      </c>
      <c r="H19" s="24">
        <v>0.37</v>
      </c>
      <c r="I19" s="67">
        <v>14.913</v>
      </c>
      <c r="J19" s="67">
        <v>1.9490000000000001</v>
      </c>
      <c r="K19" s="16">
        <f t="shared" si="1"/>
        <v>29.065437000000003</v>
      </c>
      <c r="L19" s="17">
        <f t="shared" si="0"/>
        <v>19.667404278146584</v>
      </c>
      <c r="M19" s="12">
        <f t="shared" si="2"/>
        <v>3.2164677804295883E-2</v>
      </c>
    </row>
    <row r="20" spans="1:15" s="67" customFormat="1" x14ac:dyDescent="0.3">
      <c r="A20" s="10">
        <v>43904.934027777781</v>
      </c>
      <c r="B20" s="67" t="s">
        <v>89</v>
      </c>
      <c r="C20" s="67">
        <v>3</v>
      </c>
      <c r="D20" s="17">
        <v>175.4</v>
      </c>
      <c r="E20" s="17">
        <v>21.9</v>
      </c>
      <c r="F20" s="13">
        <v>0.19981481481481481</v>
      </c>
      <c r="G20" s="67">
        <v>6569</v>
      </c>
      <c r="H20" s="24">
        <v>1</v>
      </c>
      <c r="I20" s="67">
        <v>7.9690000000000003</v>
      </c>
      <c r="J20" s="67">
        <v>1.919</v>
      </c>
      <c r="K20" s="16">
        <f t="shared" si="1"/>
        <v>15.292511000000001</v>
      </c>
      <c r="L20" s="17">
        <f t="shared" si="0"/>
        <v>22.010289873258877</v>
      </c>
      <c r="M20" s="12">
        <f t="shared" si="2"/>
        <v>-5.0108323831242751E-3</v>
      </c>
    </row>
    <row r="21" spans="1:15" s="67" customFormat="1" x14ac:dyDescent="0.3">
      <c r="A21" s="10">
        <v>43911.442361111112</v>
      </c>
      <c r="B21" s="67" t="s">
        <v>89</v>
      </c>
      <c r="C21" s="67">
        <v>3</v>
      </c>
      <c r="D21" s="17">
        <v>119.8</v>
      </c>
      <c r="E21" s="17">
        <v>17.899999999999999</v>
      </c>
      <c r="F21" s="13">
        <v>0.26579861111111108</v>
      </c>
      <c r="G21" s="67">
        <v>6689</v>
      </c>
      <c r="H21" s="24">
        <v>0.98</v>
      </c>
      <c r="I21" s="67">
        <v>6.7370000000000001</v>
      </c>
      <c r="J21" s="67">
        <v>1.7889999999999999</v>
      </c>
      <c r="K21" s="16">
        <f t="shared" si="1"/>
        <v>12.052493</v>
      </c>
      <c r="L21" s="17">
        <f t="shared" si="0"/>
        <v>17.782395725100191</v>
      </c>
      <c r="M21" s="12">
        <f t="shared" si="2"/>
        <v>6.6135225375627549E-3</v>
      </c>
    </row>
    <row r="22" spans="1:15" s="67" customFormat="1" x14ac:dyDescent="0.3">
      <c r="A22" s="10">
        <v>43915.548611111109</v>
      </c>
      <c r="B22" s="67" t="s">
        <v>89</v>
      </c>
      <c r="C22" s="67">
        <v>3</v>
      </c>
      <c r="D22" s="17">
        <v>162.69999999999999</v>
      </c>
      <c r="E22" s="17">
        <v>19.3</v>
      </c>
      <c r="F22" s="13">
        <v>0.29234953703703703</v>
      </c>
      <c r="G22" s="67">
        <v>6852</v>
      </c>
      <c r="H22" s="24">
        <v>0.96</v>
      </c>
      <c r="I22" s="67">
        <v>8.7799999999999994</v>
      </c>
      <c r="J22" s="67">
        <v>1.6990000000000001</v>
      </c>
      <c r="K22" s="16">
        <f t="shared" si="1"/>
        <v>14.91722</v>
      </c>
      <c r="L22" s="17">
        <f t="shared" si="0"/>
        <v>18.530751708428244</v>
      </c>
      <c r="M22" s="12">
        <f t="shared" si="2"/>
        <v>4.1511985248924521E-2</v>
      </c>
    </row>
    <row r="23" spans="1:15" s="67" customFormat="1" x14ac:dyDescent="0.3">
      <c r="A23" s="10">
        <v>43930.677777777775</v>
      </c>
      <c r="B23" s="67" t="s">
        <v>89</v>
      </c>
      <c r="C23" s="67">
        <v>3</v>
      </c>
      <c r="D23" s="17">
        <v>116.2</v>
      </c>
      <c r="E23" s="17">
        <v>17.600000000000001</v>
      </c>
      <c r="F23" s="13">
        <v>0.2545486111111111</v>
      </c>
      <c r="G23" s="67">
        <v>6969</v>
      </c>
      <c r="H23" s="24">
        <v>0.95</v>
      </c>
      <c r="I23" s="67">
        <v>6.6109999999999998</v>
      </c>
      <c r="J23" s="67">
        <v>1.5589999999999999</v>
      </c>
      <c r="K23" s="16">
        <f t="shared" si="1"/>
        <v>10.306548999999999</v>
      </c>
      <c r="L23" s="17">
        <f t="shared" si="0"/>
        <v>17.576765996067163</v>
      </c>
      <c r="M23" s="12">
        <f t="shared" si="2"/>
        <v>1.3218588640275808E-3</v>
      </c>
    </row>
    <row r="24" spans="1:15" s="67" customFormat="1" x14ac:dyDescent="0.3">
      <c r="A24" s="10">
        <v>43933.604166666664</v>
      </c>
      <c r="B24" s="67" t="s">
        <v>89</v>
      </c>
      <c r="C24" s="67">
        <v>3</v>
      </c>
      <c r="D24" s="17">
        <v>117.8</v>
      </c>
      <c r="E24" s="17">
        <v>18.899999999999999</v>
      </c>
      <c r="F24" s="13">
        <v>0.23258101851851851</v>
      </c>
      <c r="G24" s="67">
        <v>7089</v>
      </c>
      <c r="H24" s="24">
        <v>0.93</v>
      </c>
      <c r="I24" s="67">
        <v>6.2619999999999996</v>
      </c>
      <c r="J24" s="67">
        <v>1.5189999999999999</v>
      </c>
      <c r="K24" s="16">
        <f t="shared" si="1"/>
        <v>9.5119779999999992</v>
      </c>
      <c r="L24" s="17">
        <f t="shared" si="0"/>
        <v>18.811881188118814</v>
      </c>
      <c r="M24" s="12">
        <f t="shared" si="2"/>
        <v>4.6842105263156242E-3</v>
      </c>
    </row>
    <row r="25" spans="1:15" s="67" customFormat="1" x14ac:dyDescent="0.3">
      <c r="A25" s="10">
        <v>43949.681944444441</v>
      </c>
      <c r="B25" s="67" t="s">
        <v>89</v>
      </c>
      <c r="C25" s="67">
        <v>3</v>
      </c>
      <c r="D25" s="17">
        <v>84.1</v>
      </c>
      <c r="E25" s="17">
        <v>18.399999999999999</v>
      </c>
      <c r="F25" s="13">
        <v>0.17797453703703703</v>
      </c>
      <c r="G25" s="67">
        <v>7171</v>
      </c>
      <c r="H25" s="24">
        <v>0.92</v>
      </c>
      <c r="I25" s="67">
        <v>5.4669999999999996</v>
      </c>
      <c r="J25" s="67">
        <v>1.4590000000000001</v>
      </c>
      <c r="K25" s="16">
        <f t="shared" si="1"/>
        <v>7.9763529999999996</v>
      </c>
      <c r="L25" s="17">
        <f t="shared" si="0"/>
        <v>15.38320834095482</v>
      </c>
      <c r="M25" s="12">
        <f t="shared" si="2"/>
        <v>0.19610939357907253</v>
      </c>
    </row>
    <row r="26" spans="1:15" s="67" customFormat="1" x14ac:dyDescent="0.3">
      <c r="A26" s="10">
        <v>43965.652777777781</v>
      </c>
      <c r="B26" s="67" t="s">
        <v>89</v>
      </c>
      <c r="C26" s="67">
        <v>3</v>
      </c>
      <c r="D26" s="17">
        <v>108.4</v>
      </c>
      <c r="E26" s="17">
        <v>17.5</v>
      </c>
      <c r="F26" s="13">
        <v>0.24894675925925927</v>
      </c>
      <c r="G26" s="67">
        <v>7279</v>
      </c>
      <c r="H26" s="24">
        <v>0.9</v>
      </c>
      <c r="I26" s="67">
        <v>6.08</v>
      </c>
      <c r="J26" s="67">
        <v>1.4590000000000001</v>
      </c>
      <c r="K26" s="16">
        <f t="shared" si="1"/>
        <v>8.8707200000000004</v>
      </c>
      <c r="L26" s="17">
        <f t="shared" si="0"/>
        <v>17.828947368421055</v>
      </c>
      <c r="M26" s="12">
        <f t="shared" si="2"/>
        <v>-1.8450184501845102E-2</v>
      </c>
    </row>
    <row r="27" spans="1:15" s="67" customFormat="1" x14ac:dyDescent="0.3">
      <c r="A27" s="10">
        <v>43973.683148148149</v>
      </c>
      <c r="B27" s="67" t="s">
        <v>205</v>
      </c>
      <c r="C27" s="67">
        <v>5</v>
      </c>
      <c r="D27" s="17">
        <v>183.1</v>
      </c>
      <c r="E27" s="17">
        <v>20.399999999999999</v>
      </c>
      <c r="F27" s="13">
        <v>0.278287037037037</v>
      </c>
      <c r="G27" s="67">
        <v>7462</v>
      </c>
      <c r="H27" s="24">
        <v>0.88</v>
      </c>
      <c r="I27" s="67">
        <v>9.2200000000000006</v>
      </c>
      <c r="J27" s="67">
        <v>1.6990000000000001</v>
      </c>
      <c r="K27" s="16">
        <f t="shared" si="1"/>
        <v>15.664780000000002</v>
      </c>
      <c r="L27" s="17">
        <f t="shared" si="0"/>
        <v>19.859002169197396</v>
      </c>
      <c r="M27" s="12">
        <f t="shared" si="2"/>
        <v>2.7241944292736298E-2</v>
      </c>
    </row>
    <row r="28" spans="1:15" x14ac:dyDescent="0.3">
      <c r="A28" s="10">
        <v>43976.667500000003</v>
      </c>
      <c r="B28" s="29" t="s">
        <v>206</v>
      </c>
      <c r="C28" s="29">
        <v>8</v>
      </c>
      <c r="D28" s="17">
        <v>322.10000000000002</v>
      </c>
      <c r="E28" s="17">
        <v>21.1</v>
      </c>
      <c r="F28" s="13">
        <v>0.33414351851851848</v>
      </c>
      <c r="G28" s="29">
        <v>7785</v>
      </c>
      <c r="H28" s="24">
        <v>0.86</v>
      </c>
      <c r="I28" s="29">
        <v>15.939</v>
      </c>
      <c r="J28" s="29">
        <v>1.6990000000000001</v>
      </c>
      <c r="K28" s="16">
        <f t="shared" si="1"/>
        <v>27.080361</v>
      </c>
      <c r="L28" s="17">
        <f t="shared" si="0"/>
        <v>20.208294121337602</v>
      </c>
      <c r="M28" s="12">
        <f t="shared" si="2"/>
        <v>4.4125737348649441E-2</v>
      </c>
    </row>
    <row r="29" spans="1:15" x14ac:dyDescent="0.3">
      <c r="A29" s="10">
        <v>43982.823611111111</v>
      </c>
      <c r="B29" s="78" t="s">
        <v>89</v>
      </c>
      <c r="C29" s="78">
        <v>3</v>
      </c>
      <c r="D29" s="17">
        <v>266.89999999999998</v>
      </c>
      <c r="E29" s="17">
        <v>21.7</v>
      </c>
      <c r="F29" s="13">
        <v>0.30119212962962966</v>
      </c>
      <c r="G29" s="78">
        <v>8052</v>
      </c>
      <c r="H29" s="24">
        <v>0.83</v>
      </c>
      <c r="I29" s="78">
        <v>12.984999999999999</v>
      </c>
      <c r="J29" s="78">
        <v>1.5589999999999999</v>
      </c>
      <c r="K29" s="16">
        <f t="shared" si="1"/>
        <v>20.243614999999998</v>
      </c>
      <c r="L29" s="17">
        <f t="shared" si="0"/>
        <v>20.554485945321524</v>
      </c>
      <c r="M29" s="12">
        <f t="shared" si="2"/>
        <v>5.5730610715623907E-2</v>
      </c>
    </row>
    <row r="30" spans="1:15" s="67" customFormat="1" x14ac:dyDescent="0.3">
      <c r="A30" s="10">
        <v>43992.649305555555</v>
      </c>
      <c r="B30" s="78" t="s">
        <v>89</v>
      </c>
      <c r="C30" s="78">
        <v>3</v>
      </c>
      <c r="D30" s="17">
        <v>268.3</v>
      </c>
      <c r="E30" s="17">
        <v>19.600000000000001</v>
      </c>
      <c r="F30" s="13">
        <v>0.37439814814814815</v>
      </c>
      <c r="G30" s="78">
        <v>8320</v>
      </c>
      <c r="H30" s="24">
        <v>0.81</v>
      </c>
      <c r="I30" s="78">
        <v>14.016999999999999</v>
      </c>
      <c r="J30" s="78">
        <v>1.7989999999999999</v>
      </c>
      <c r="K30" s="16">
        <f t="shared" si="1"/>
        <v>25.216582999999996</v>
      </c>
      <c r="L30" s="17">
        <f t="shared" si="0"/>
        <v>19.141043019190985</v>
      </c>
      <c r="M30" s="12">
        <f t="shared" si="2"/>
        <v>2.3977636973536942E-2</v>
      </c>
    </row>
    <row r="31" spans="1:15" s="78" customFormat="1" x14ac:dyDescent="0.3">
      <c r="A31" s="84">
        <v>43998.702777777777</v>
      </c>
      <c r="B31" s="78" t="s">
        <v>89</v>
      </c>
      <c r="C31" s="78">
        <v>3</v>
      </c>
      <c r="D31" s="17">
        <v>185.5</v>
      </c>
      <c r="E31" s="17">
        <v>21</v>
      </c>
      <c r="F31" s="13">
        <v>0.2142361111111111</v>
      </c>
      <c r="G31" s="78">
        <v>8506</v>
      </c>
      <c r="H31" s="24">
        <v>1</v>
      </c>
      <c r="I31" s="78">
        <v>8.9440000000000008</v>
      </c>
      <c r="J31" s="78">
        <v>1.7989999999999999</v>
      </c>
      <c r="K31" s="16">
        <f t="shared" si="1"/>
        <v>16.090256</v>
      </c>
      <c r="L31" s="17">
        <f t="shared" si="0"/>
        <v>20.740161001788906</v>
      </c>
      <c r="M31" s="12">
        <f t="shared" si="2"/>
        <v>1.2528301886792548E-2</v>
      </c>
    </row>
    <row r="32" spans="1:15" s="78" customFormat="1" x14ac:dyDescent="0.3">
      <c r="A32" s="10">
        <v>44017.568055555559</v>
      </c>
      <c r="B32" s="78" t="s">
        <v>216</v>
      </c>
      <c r="C32" s="78">
        <v>9</v>
      </c>
      <c r="D32" s="17">
        <v>336.1</v>
      </c>
      <c r="E32" s="17">
        <v>20</v>
      </c>
      <c r="F32" s="13">
        <v>0.39783564814814815</v>
      </c>
      <c r="G32" s="78">
        <v>8842</v>
      </c>
      <c r="H32" s="24">
        <v>0.96</v>
      </c>
      <c r="I32" s="78">
        <v>17.760999999999999</v>
      </c>
      <c r="J32" s="78">
        <v>1.819</v>
      </c>
      <c r="K32" s="16">
        <f t="shared" si="1"/>
        <v>32.307258999999995</v>
      </c>
      <c r="L32" s="17">
        <f t="shared" si="0"/>
        <v>18.923484038060923</v>
      </c>
      <c r="M32" s="12">
        <f t="shared" si="2"/>
        <v>5.6887831002677469E-2</v>
      </c>
    </row>
    <row r="33" spans="1:13" s="78" customFormat="1" x14ac:dyDescent="0.3">
      <c r="A33" s="10">
        <v>44017.762499999997</v>
      </c>
      <c r="B33" s="78" t="s">
        <v>89</v>
      </c>
      <c r="C33" s="78">
        <v>3</v>
      </c>
      <c r="D33" s="17">
        <v>216.5</v>
      </c>
      <c r="E33" s="17">
        <v>20</v>
      </c>
      <c r="F33" s="13">
        <v>0.17398148148148149</v>
      </c>
      <c r="G33" s="78">
        <v>9058</v>
      </c>
      <c r="H33" s="24">
        <v>0.94</v>
      </c>
      <c r="I33" s="78">
        <v>10.872</v>
      </c>
      <c r="J33" s="78">
        <v>1.6990000000000001</v>
      </c>
      <c r="K33" s="16">
        <f t="shared" si="1"/>
        <v>18.471527999999999</v>
      </c>
      <c r="L33" s="17">
        <f t="shared" si="0"/>
        <v>19.913539367181752</v>
      </c>
      <c r="M33" s="12">
        <f t="shared" si="2"/>
        <v>4.3418013856812987E-3</v>
      </c>
    </row>
    <row r="34" spans="1:13" s="78" customFormat="1" x14ac:dyDescent="0.3">
      <c r="A34" s="10">
        <v>44028.561805555553</v>
      </c>
      <c r="B34" s="78" t="s">
        <v>219</v>
      </c>
      <c r="C34" s="78">
        <v>9</v>
      </c>
      <c r="D34" s="17">
        <v>230.3</v>
      </c>
      <c r="E34" s="17">
        <v>21.4</v>
      </c>
      <c r="F34" s="13">
        <v>0.24681712962962962</v>
      </c>
      <c r="G34" s="78">
        <v>9289</v>
      </c>
      <c r="H34" s="24">
        <v>0.92</v>
      </c>
      <c r="I34" s="78">
        <v>10.929</v>
      </c>
      <c r="J34" s="78">
        <v>1.7589999999999999</v>
      </c>
      <c r="K34" s="16">
        <f t="shared" si="1"/>
        <v>19.224111000000001</v>
      </c>
      <c r="L34" s="17">
        <f t="shared" si="0"/>
        <v>21.072376246683138</v>
      </c>
      <c r="M34" s="12">
        <f t="shared" si="2"/>
        <v>1.5547546678245538E-2</v>
      </c>
    </row>
    <row r="35" spans="1:13" s="78" customFormat="1" x14ac:dyDescent="0.3">
      <c r="A35" s="10">
        <v>44037.64166666667</v>
      </c>
      <c r="B35" s="78" t="s">
        <v>89</v>
      </c>
      <c r="C35" s="78">
        <v>3</v>
      </c>
      <c r="D35" s="17">
        <v>108.2</v>
      </c>
      <c r="E35" s="17">
        <v>17.899999999999999</v>
      </c>
      <c r="F35" s="13">
        <v>0.1809375</v>
      </c>
      <c r="G35" s="78">
        <v>9397</v>
      </c>
      <c r="H35" s="24">
        <v>0.91</v>
      </c>
      <c r="I35" s="78">
        <v>6.0780000000000003</v>
      </c>
      <c r="J35" s="78">
        <v>1.6990000000000001</v>
      </c>
      <c r="K35" s="16">
        <f t="shared" si="1"/>
        <v>10.326522000000001</v>
      </c>
      <c r="L35" s="17">
        <f t="shared" si="0"/>
        <v>17.801908522540309</v>
      </c>
      <c r="M35" s="12">
        <f t="shared" si="2"/>
        <v>5.5101663585952476E-3</v>
      </c>
    </row>
    <row r="36" spans="1:13" s="78" customFormat="1" x14ac:dyDescent="0.3">
      <c r="A36" s="10">
        <v>44044.692361111112</v>
      </c>
      <c r="B36" s="78" t="s">
        <v>89</v>
      </c>
      <c r="C36" s="78">
        <v>3</v>
      </c>
      <c r="D36" s="17">
        <v>126.8</v>
      </c>
      <c r="E36" s="17">
        <v>19</v>
      </c>
      <c r="F36" s="13">
        <v>0.20266203703703703</v>
      </c>
      <c r="G36" s="78">
        <v>9524</v>
      </c>
      <c r="H36" s="24">
        <v>0.9</v>
      </c>
      <c r="I36" s="78">
        <v>7.0720000000000001</v>
      </c>
      <c r="J36" s="78">
        <v>1.6990000000000001</v>
      </c>
      <c r="K36" s="16">
        <f t="shared" si="1"/>
        <v>12.015328</v>
      </c>
      <c r="L36" s="17">
        <f t="shared" si="0"/>
        <v>17.929864253393664</v>
      </c>
      <c r="M36" s="12">
        <f t="shared" si="2"/>
        <v>5.9684542586750933E-2</v>
      </c>
    </row>
    <row r="37" spans="1:13" s="78" customFormat="1" x14ac:dyDescent="0.3">
      <c r="A37" s="10">
        <v>44055.490972222222</v>
      </c>
      <c r="B37" s="78" t="s">
        <v>242</v>
      </c>
      <c r="C37" s="78">
        <v>7</v>
      </c>
      <c r="D37" s="17">
        <v>292.89999999999998</v>
      </c>
      <c r="E37" s="17">
        <v>17</v>
      </c>
      <c r="F37" s="13">
        <v>0.38729166666666665</v>
      </c>
      <c r="G37" s="78">
        <v>9817</v>
      </c>
      <c r="H37" s="24">
        <v>0.87</v>
      </c>
      <c r="I37" s="78">
        <v>17.95</v>
      </c>
      <c r="J37" s="78">
        <v>1.629</v>
      </c>
      <c r="K37" s="16">
        <f t="shared" si="1"/>
        <v>29.240549999999999</v>
      </c>
      <c r="L37" s="17">
        <f t="shared" si="0"/>
        <v>16.317548746518106</v>
      </c>
      <c r="M37" s="12">
        <f t="shared" si="2"/>
        <v>4.1823147832024565E-2</v>
      </c>
    </row>
    <row r="38" spans="1:13" s="78" customFormat="1" x14ac:dyDescent="0.3">
      <c r="A38" s="10">
        <v>44055.874097222222</v>
      </c>
      <c r="B38" s="78" t="s">
        <v>243</v>
      </c>
      <c r="C38" s="78">
        <v>5</v>
      </c>
      <c r="D38" s="17">
        <v>290</v>
      </c>
      <c r="E38" s="17">
        <v>19.2</v>
      </c>
      <c r="F38" s="13">
        <v>0.25861111111111112</v>
      </c>
      <c r="G38" s="78">
        <v>10107</v>
      </c>
      <c r="H38" s="24">
        <v>0.84</v>
      </c>
      <c r="I38" s="78">
        <v>15.083</v>
      </c>
      <c r="J38" s="78">
        <v>1.899</v>
      </c>
      <c r="K38" s="16">
        <f t="shared" si="1"/>
        <v>28.642617000000001</v>
      </c>
      <c r="L38" s="17">
        <f t="shared" si="0"/>
        <v>19.226944241861698</v>
      </c>
      <c r="M38" s="12">
        <f t="shared" si="2"/>
        <v>-1.4013793103448968E-3</v>
      </c>
    </row>
    <row r="39" spans="1:13" s="78" customFormat="1" x14ac:dyDescent="0.3">
      <c r="A39" s="10">
        <v>44056.600694444445</v>
      </c>
      <c r="B39" s="78" t="s">
        <v>269</v>
      </c>
      <c r="C39" s="78">
        <v>9</v>
      </c>
      <c r="D39" s="17">
        <v>255.5</v>
      </c>
      <c r="E39" s="17">
        <v>22</v>
      </c>
      <c r="F39" s="13">
        <v>0.22175925925925924</v>
      </c>
      <c r="G39" s="78">
        <v>10363</v>
      </c>
      <c r="H39" s="24">
        <v>0.81</v>
      </c>
      <c r="I39" s="78">
        <v>12.253</v>
      </c>
      <c r="J39" s="78">
        <v>1.6890000000000001</v>
      </c>
      <c r="K39" s="16">
        <f t="shared" si="1"/>
        <v>20.695316999999999</v>
      </c>
      <c r="L39" s="17">
        <f t="shared" si="0"/>
        <v>20.852036236023832</v>
      </c>
      <c r="M39" s="12">
        <f t="shared" si="2"/>
        <v>5.5052837573385416E-2</v>
      </c>
    </row>
    <row r="40" spans="1:13" s="78" customFormat="1" x14ac:dyDescent="0.3">
      <c r="A40" s="10">
        <v>44061.494444444441</v>
      </c>
      <c r="B40" s="78" t="s">
        <v>89</v>
      </c>
      <c r="C40" s="78">
        <v>5</v>
      </c>
      <c r="D40" s="17">
        <v>316.7</v>
      </c>
      <c r="E40" s="17">
        <v>18.399999999999999</v>
      </c>
      <c r="F40" s="13">
        <v>0.29660879629629627</v>
      </c>
      <c r="G40" s="78">
        <v>10679</v>
      </c>
      <c r="H40" s="24">
        <v>0.78</v>
      </c>
      <c r="I40" s="78">
        <v>17.488</v>
      </c>
      <c r="J40" s="78">
        <v>1.7589999999999999</v>
      </c>
      <c r="K40" s="16">
        <f t="shared" si="1"/>
        <v>30.761391999999997</v>
      </c>
      <c r="L40" s="17">
        <f t="shared" si="0"/>
        <v>18.109560841720036</v>
      </c>
      <c r="M40" s="12">
        <f t="shared" si="2"/>
        <v>1.6037890748342276E-2</v>
      </c>
    </row>
    <row r="41" spans="1:13" s="78" customFormat="1" x14ac:dyDescent="0.3">
      <c r="A41" s="10">
        <v>44072.868750000001</v>
      </c>
      <c r="B41" s="78" t="s">
        <v>271</v>
      </c>
      <c r="C41" s="78">
        <v>5</v>
      </c>
      <c r="D41" s="17">
        <v>326</v>
      </c>
      <c r="E41" s="17">
        <v>18</v>
      </c>
      <c r="F41" s="13">
        <v>0.40005787037037038</v>
      </c>
      <c r="G41" s="78">
        <v>11006</v>
      </c>
      <c r="H41" s="24">
        <v>0.75</v>
      </c>
      <c r="I41" s="78">
        <v>18.695</v>
      </c>
      <c r="J41" s="78">
        <v>1.839</v>
      </c>
      <c r="K41" s="16">
        <f t="shared" si="1"/>
        <v>34.380105</v>
      </c>
      <c r="L41" s="17">
        <f t="shared" si="0"/>
        <v>17.437817598288312</v>
      </c>
      <c r="M41" s="12">
        <f t="shared" si="2"/>
        <v>3.2239263803681029E-2</v>
      </c>
    </row>
    <row r="42" spans="1:13" s="78" customFormat="1" x14ac:dyDescent="0.3">
      <c r="A42" s="10">
        <v>44075.279861111114</v>
      </c>
      <c r="B42" s="78" t="s">
        <v>89</v>
      </c>
      <c r="C42" s="78">
        <v>3</v>
      </c>
      <c r="D42" s="17">
        <v>219.9</v>
      </c>
      <c r="E42" s="17">
        <v>18.5</v>
      </c>
      <c r="F42" s="13">
        <v>0.15929398148148147</v>
      </c>
      <c r="G42" s="78">
        <v>11226</v>
      </c>
      <c r="H42" s="24">
        <v>0.73</v>
      </c>
      <c r="I42" s="78">
        <v>12.242000000000001</v>
      </c>
      <c r="J42" s="78">
        <v>1.649</v>
      </c>
      <c r="K42" s="16">
        <f t="shared" si="1"/>
        <v>20.187058</v>
      </c>
      <c r="L42" s="17">
        <f t="shared" si="0"/>
        <v>17.962751184446986</v>
      </c>
      <c r="M42" s="12">
        <f t="shared" si="2"/>
        <v>2.9909049567985457E-2</v>
      </c>
    </row>
    <row r="43" spans="1:13" s="78" customFormat="1" x14ac:dyDescent="0.3">
      <c r="A43" s="10">
        <v>44081.956134259257</v>
      </c>
      <c r="B43" s="78" t="s">
        <v>274</v>
      </c>
      <c r="C43" s="78">
        <v>11</v>
      </c>
      <c r="D43" s="17">
        <v>305.3</v>
      </c>
      <c r="E43" s="17">
        <v>20.2</v>
      </c>
      <c r="F43" s="13">
        <v>0.3704513888888889</v>
      </c>
      <c r="G43" s="78">
        <v>11531</v>
      </c>
      <c r="H43" s="24">
        <v>0.69</v>
      </c>
      <c r="I43" s="78">
        <v>16.052</v>
      </c>
      <c r="J43" s="78">
        <v>1.7589999999999999</v>
      </c>
      <c r="K43" s="16">
        <f t="shared" si="1"/>
        <v>28.235467999999997</v>
      </c>
      <c r="L43" s="17">
        <f t="shared" si="0"/>
        <v>19.019436830301522</v>
      </c>
      <c r="M43" s="12">
        <f t="shared" si="2"/>
        <v>6.2071405175237349E-2</v>
      </c>
    </row>
    <row r="44" spans="1:13" s="78" customFormat="1" x14ac:dyDescent="0.3">
      <c r="A44" s="10">
        <v>44091.63958333333</v>
      </c>
      <c r="B44" s="78" t="s">
        <v>89</v>
      </c>
      <c r="C44" s="78">
        <v>3</v>
      </c>
      <c r="D44" s="17">
        <v>179.8</v>
      </c>
      <c r="E44" s="17">
        <v>19.7</v>
      </c>
      <c r="F44" s="13">
        <v>0.21174768518518519</v>
      </c>
      <c r="G44" s="78">
        <v>11711</v>
      </c>
      <c r="H44" s="24">
        <v>0.68</v>
      </c>
      <c r="I44" s="78">
        <v>9.1679999999999993</v>
      </c>
      <c r="J44" s="78">
        <v>1.7989999999999999</v>
      </c>
      <c r="K44" s="16">
        <f t="shared" si="1"/>
        <v>16.493231999999999</v>
      </c>
      <c r="L44" s="17">
        <f t="shared" si="0"/>
        <v>19.61169284467714</v>
      </c>
      <c r="M44" s="12">
        <f t="shared" si="2"/>
        <v>4.5027808676305625E-3</v>
      </c>
    </row>
    <row r="45" spans="1:13" s="78" customFormat="1" x14ac:dyDescent="0.3">
      <c r="A45" s="10">
        <v>44101.460416666669</v>
      </c>
      <c r="B45" s="78" t="s">
        <v>89</v>
      </c>
      <c r="C45" s="78">
        <v>3</v>
      </c>
      <c r="D45" s="17">
        <v>280</v>
      </c>
      <c r="E45" s="17">
        <v>20.8</v>
      </c>
      <c r="F45" s="13">
        <v>0.30630787037037038</v>
      </c>
      <c r="G45" s="78">
        <v>11991</v>
      </c>
      <c r="H45" s="24">
        <v>0.65</v>
      </c>
      <c r="I45" s="78">
        <v>13.962</v>
      </c>
      <c r="J45" s="78">
        <v>1.6990000000000001</v>
      </c>
      <c r="K45" s="16">
        <f t="shared" si="1"/>
        <v>23.721437999999999</v>
      </c>
      <c r="L45" s="17">
        <f t="shared" si="0"/>
        <v>20.054433462254693</v>
      </c>
      <c r="M45" s="12">
        <f t="shared" si="2"/>
        <v>3.7177142857142798E-2</v>
      </c>
    </row>
    <row r="46" spans="1:13" s="78" customFormat="1" x14ac:dyDescent="0.3">
      <c r="A46" s="10">
        <v>44101.854166666664</v>
      </c>
      <c r="B46" s="78" t="s">
        <v>89</v>
      </c>
      <c r="C46" s="78">
        <v>3</v>
      </c>
      <c r="D46" s="17">
        <v>228.4</v>
      </c>
      <c r="E46" s="17">
        <v>18.5</v>
      </c>
      <c r="F46" s="13">
        <v>0.17332175925925927</v>
      </c>
      <c r="G46" s="78">
        <v>12220</v>
      </c>
      <c r="H46" s="24">
        <v>0.63</v>
      </c>
      <c r="I46" s="78">
        <v>12.47</v>
      </c>
      <c r="J46" s="78">
        <v>1.6990000000000001</v>
      </c>
      <c r="K46" s="16">
        <f t="shared" si="1"/>
        <v>21.186530000000001</v>
      </c>
      <c r="L46" s="17">
        <f t="shared" si="0"/>
        <v>18.315958299919807</v>
      </c>
      <c r="M46" s="12">
        <f t="shared" si="2"/>
        <v>1.0048161120840726E-2</v>
      </c>
    </row>
    <row r="47" spans="1:13" s="78" customFormat="1" x14ac:dyDescent="0.3">
      <c r="A47" s="10">
        <v>44116.634722222225</v>
      </c>
      <c r="B47" s="78" t="s">
        <v>89</v>
      </c>
      <c r="C47" s="78">
        <v>3</v>
      </c>
      <c r="D47" s="17">
        <v>165.4</v>
      </c>
      <c r="E47" s="17">
        <v>20.2</v>
      </c>
      <c r="F47" s="13">
        <v>0.21909722222222225</v>
      </c>
      <c r="G47" s="78">
        <v>12385</v>
      </c>
      <c r="H47" s="24">
        <v>1</v>
      </c>
      <c r="I47" s="78">
        <v>8.3119999999999994</v>
      </c>
      <c r="J47" s="78">
        <v>1.579</v>
      </c>
      <c r="K47" s="16">
        <f t="shared" si="1"/>
        <v>13.124647999999999</v>
      </c>
      <c r="L47" s="17">
        <f t="shared" si="0"/>
        <v>19.898941289701639</v>
      </c>
      <c r="M47" s="12">
        <f t="shared" si="2"/>
        <v>1.5129383313180034E-2</v>
      </c>
    </row>
    <row r="48" spans="1:13" x14ac:dyDescent="0.3">
      <c r="A48" s="10">
        <v>44131.78125</v>
      </c>
      <c r="B48" s="78" t="s">
        <v>89</v>
      </c>
      <c r="C48" s="78">
        <v>3</v>
      </c>
      <c r="D48" s="17">
        <v>237.6</v>
      </c>
      <c r="E48" s="17">
        <v>21.1</v>
      </c>
      <c r="F48" s="13">
        <v>0.32633101851851848</v>
      </c>
      <c r="G48" s="78">
        <v>12623</v>
      </c>
      <c r="H48" s="24">
        <v>0.98</v>
      </c>
      <c r="I48" s="78">
        <v>11.654</v>
      </c>
      <c r="J48" s="78">
        <v>1.5589999999999999</v>
      </c>
      <c r="K48" s="16">
        <f t="shared" si="1"/>
        <v>18.168585999999998</v>
      </c>
      <c r="L48" s="17">
        <f t="shared" si="0"/>
        <v>20.387849665350952</v>
      </c>
      <c r="M48" s="12">
        <f t="shared" si="2"/>
        <v>3.4930134680134728E-2</v>
      </c>
    </row>
    <row r="49" spans="1:13" x14ac:dyDescent="0.3">
      <c r="A49" s="10">
        <v>44145.813194444447</v>
      </c>
      <c r="B49" s="78" t="s">
        <v>282</v>
      </c>
      <c r="C49" s="78">
        <v>7</v>
      </c>
      <c r="D49" s="17">
        <v>337</v>
      </c>
      <c r="E49" s="17">
        <v>21</v>
      </c>
      <c r="F49" s="13">
        <v>0.29930555555555555</v>
      </c>
      <c r="G49" s="78">
        <v>12960</v>
      </c>
      <c r="H49" s="24">
        <v>0.95</v>
      </c>
      <c r="I49" s="78">
        <v>16.91</v>
      </c>
      <c r="J49" s="78">
        <v>1.7989999999999999</v>
      </c>
      <c r="K49" s="16">
        <f t="shared" si="1"/>
        <v>30.42109</v>
      </c>
      <c r="L49" s="17">
        <f t="shared" si="0"/>
        <v>19.929036073329392</v>
      </c>
      <c r="M49" s="12">
        <f t="shared" si="2"/>
        <v>5.3738872403560789E-2</v>
      </c>
    </row>
    <row r="50" spans="1:13" s="78" customFormat="1" x14ac:dyDescent="0.3">
      <c r="A50" s="10">
        <v>44149.712500000001</v>
      </c>
      <c r="B50" s="78" t="s">
        <v>89</v>
      </c>
      <c r="C50" s="78">
        <v>5</v>
      </c>
      <c r="D50" s="17">
        <v>208.7</v>
      </c>
      <c r="E50" s="17">
        <v>18.8</v>
      </c>
      <c r="F50" s="13">
        <v>0.18009259259259258</v>
      </c>
      <c r="G50" s="78">
        <v>13169</v>
      </c>
      <c r="H50" s="24">
        <v>0.93</v>
      </c>
      <c r="I50" s="78">
        <v>11.247</v>
      </c>
      <c r="J50" s="78">
        <v>1.599</v>
      </c>
      <c r="K50" s="16">
        <f t="shared" si="1"/>
        <v>17.983953</v>
      </c>
      <c r="L50" s="17">
        <f t="shared" ref="L50:L188" si="3">D50/I50</f>
        <v>18.556059393616074</v>
      </c>
      <c r="M50" s="12">
        <f t="shared" ref="M50:M188" si="4">(E50/L50)-1</f>
        <v>1.3146142788692083E-2</v>
      </c>
    </row>
    <row r="51" spans="1:13" s="78" customFormat="1" x14ac:dyDescent="0.3">
      <c r="A51" s="10">
        <v>44159.688194444447</v>
      </c>
      <c r="B51" s="78" t="s">
        <v>89</v>
      </c>
      <c r="C51" s="78">
        <v>5</v>
      </c>
      <c r="D51" s="17">
        <v>150.4</v>
      </c>
      <c r="E51" s="17">
        <v>19.100000000000001</v>
      </c>
      <c r="F51" s="13">
        <v>0.22218749999999998</v>
      </c>
      <c r="G51" s="78">
        <v>13319</v>
      </c>
      <c r="H51" s="24">
        <v>0.91</v>
      </c>
      <c r="I51" s="78">
        <v>8.032</v>
      </c>
      <c r="J51" s="78">
        <v>1.5489999999999999</v>
      </c>
      <c r="K51" s="16">
        <f t="shared" si="1"/>
        <v>12.441568</v>
      </c>
      <c r="L51" s="17">
        <f t="shared" si="3"/>
        <v>18.725099601593627</v>
      </c>
      <c r="M51" s="12">
        <f t="shared" si="4"/>
        <v>2.0021276595744597E-2</v>
      </c>
    </row>
    <row r="52" spans="1:13" s="78" customFormat="1" x14ac:dyDescent="0.3">
      <c r="A52" s="10">
        <v>44163.777083333334</v>
      </c>
      <c r="B52" s="78" t="s">
        <v>271</v>
      </c>
      <c r="C52" s="78">
        <v>6</v>
      </c>
      <c r="D52" s="17">
        <v>289.3</v>
      </c>
      <c r="E52" s="17">
        <v>20.9</v>
      </c>
      <c r="F52" s="13">
        <v>0.21854166666666666</v>
      </c>
      <c r="G52" s="78">
        <v>13608</v>
      </c>
      <c r="H52" s="24">
        <v>0.88</v>
      </c>
      <c r="I52" s="78">
        <v>14.272</v>
      </c>
      <c r="J52" s="78">
        <v>1.6990000000000001</v>
      </c>
      <c r="K52" s="16">
        <f t="shared" si="1"/>
        <v>24.248128000000001</v>
      </c>
      <c r="L52" s="17">
        <f t="shared" si="3"/>
        <v>20.270459641255606</v>
      </c>
      <c r="M52" s="12">
        <f t="shared" si="4"/>
        <v>3.1057034220532298E-2</v>
      </c>
    </row>
    <row r="53" spans="1:13" s="78" customFormat="1" x14ac:dyDescent="0.3">
      <c r="A53" s="10">
        <v>44164.561805555553</v>
      </c>
      <c r="B53" s="78" t="s">
        <v>89</v>
      </c>
      <c r="C53" s="78">
        <v>5</v>
      </c>
      <c r="D53" s="17">
        <v>223.4</v>
      </c>
      <c r="E53" s="17">
        <v>18.7</v>
      </c>
      <c r="F53" s="13">
        <v>0.15865740740740741</v>
      </c>
      <c r="G53" s="78">
        <v>13832</v>
      </c>
      <c r="H53" s="24">
        <v>0.86</v>
      </c>
      <c r="I53" s="78">
        <v>12.374000000000001</v>
      </c>
      <c r="J53" s="78">
        <v>1.5489999999999999</v>
      </c>
      <c r="K53" s="16">
        <f t="shared" si="1"/>
        <v>19.167325999999999</v>
      </c>
      <c r="L53" s="17">
        <f t="shared" si="3"/>
        <v>18.053984160336189</v>
      </c>
      <c r="M53" s="12">
        <f t="shared" si="4"/>
        <v>3.5782452999104652E-2</v>
      </c>
    </row>
    <row r="54" spans="1:13" s="78" customFormat="1" x14ac:dyDescent="0.3">
      <c r="A54" s="10">
        <v>44171.615972222222</v>
      </c>
      <c r="B54" s="78" t="s">
        <v>284</v>
      </c>
      <c r="C54" s="78">
        <v>3</v>
      </c>
      <c r="D54" s="17">
        <v>344.4</v>
      </c>
      <c r="E54" s="17">
        <v>19.3</v>
      </c>
      <c r="F54" s="13">
        <v>0.4130092592592593</v>
      </c>
      <c r="G54" s="78">
        <v>14176</v>
      </c>
      <c r="H54" s="24">
        <v>0.83</v>
      </c>
      <c r="I54" s="78">
        <v>18.597000000000001</v>
      </c>
      <c r="J54" s="78">
        <v>1.7989999999999999</v>
      </c>
      <c r="K54" s="16">
        <f t="shared" si="1"/>
        <v>33.456003000000003</v>
      </c>
      <c r="L54" s="17">
        <f t="shared" si="3"/>
        <v>18.519115986449425</v>
      </c>
      <c r="M54" s="12">
        <f t="shared" si="4"/>
        <v>4.2166376306620457E-2</v>
      </c>
    </row>
    <row r="55" spans="1:13" s="78" customFormat="1" x14ac:dyDescent="0.3">
      <c r="A55" s="10">
        <v>44171.730555555558</v>
      </c>
      <c r="B55" s="78" t="s">
        <v>89</v>
      </c>
      <c r="C55" s="78">
        <v>1</v>
      </c>
      <c r="D55" s="17">
        <v>81.599999999999994</v>
      </c>
      <c r="E55" s="17">
        <v>22.7</v>
      </c>
      <c r="F55" s="13">
        <v>6.8553240740740748E-2</v>
      </c>
      <c r="G55" s="78">
        <v>14258</v>
      </c>
      <c r="H55" s="24">
        <v>0.82</v>
      </c>
      <c r="I55" s="78">
        <v>1.825</v>
      </c>
      <c r="J55" s="78">
        <v>1.7390000000000001</v>
      </c>
      <c r="K55" s="16">
        <f t="shared" si="1"/>
        <v>3.1736750000000002</v>
      </c>
      <c r="L55" s="17">
        <f t="shared" si="3"/>
        <v>44.712328767123289</v>
      </c>
      <c r="M55" s="12">
        <f t="shared" si="4"/>
        <v>-0.49231004901960784</v>
      </c>
    </row>
    <row r="56" spans="1:13" s="78" customFormat="1" x14ac:dyDescent="0.3">
      <c r="A56" s="10">
        <v>44177.8</v>
      </c>
      <c r="B56" s="78" t="s">
        <v>89</v>
      </c>
      <c r="C56" s="78">
        <v>5</v>
      </c>
      <c r="D56" s="17">
        <v>265.2</v>
      </c>
      <c r="E56" s="17">
        <v>19.2</v>
      </c>
      <c r="F56" s="13">
        <v>0.33275462962962959</v>
      </c>
      <c r="G56" s="78">
        <v>14523</v>
      </c>
      <c r="H56" s="24">
        <v>0.79</v>
      </c>
      <c r="I56" s="78">
        <v>15.603999999999999</v>
      </c>
      <c r="J56" s="78">
        <v>1.589</v>
      </c>
      <c r="K56" s="16">
        <f t="shared" si="1"/>
        <v>24.794756</v>
      </c>
      <c r="L56" s="17">
        <f t="shared" si="3"/>
        <v>16.995642143040246</v>
      </c>
      <c r="M56" s="12">
        <f t="shared" si="4"/>
        <v>0.12970135746606326</v>
      </c>
    </row>
    <row r="57" spans="1:13" s="78" customFormat="1" x14ac:dyDescent="0.3">
      <c r="A57" s="10">
        <v>44182.636111111111</v>
      </c>
      <c r="B57" s="78" t="s">
        <v>89</v>
      </c>
      <c r="C57" s="78">
        <v>5</v>
      </c>
      <c r="D57" s="17">
        <v>316.3</v>
      </c>
      <c r="E57" s="17">
        <v>20.399999999999999</v>
      </c>
      <c r="F57" s="13">
        <v>0.36018518518518516</v>
      </c>
      <c r="G57" s="78">
        <v>14840</v>
      </c>
      <c r="H57" s="24">
        <v>0.76</v>
      </c>
      <c r="I57" s="78">
        <v>16.373000000000001</v>
      </c>
      <c r="J57" s="78">
        <v>1.7989999999999999</v>
      </c>
      <c r="K57" s="16">
        <f t="shared" si="1"/>
        <v>29.455027000000001</v>
      </c>
      <c r="L57" s="17">
        <f t="shared" si="3"/>
        <v>19.318390032370367</v>
      </c>
      <c r="M57" s="12">
        <f t="shared" si="4"/>
        <v>5.598861840025271E-2</v>
      </c>
    </row>
    <row r="58" spans="1:13" s="78" customFormat="1" x14ac:dyDescent="0.3">
      <c r="A58" s="10">
        <v>44185.849305555559</v>
      </c>
      <c r="B58" s="78" t="s">
        <v>89</v>
      </c>
      <c r="C58" s="78">
        <v>5</v>
      </c>
      <c r="D58" s="17">
        <v>133.19999999999999</v>
      </c>
      <c r="E58" s="17">
        <v>21.1</v>
      </c>
      <c r="F58" s="13">
        <v>0.16512731481481482</v>
      </c>
      <c r="G58" s="78">
        <v>14973</v>
      </c>
      <c r="H58" s="24">
        <v>0.75</v>
      </c>
      <c r="I58" s="78">
        <v>6.141</v>
      </c>
      <c r="J58" s="78">
        <v>1.7989999999999999</v>
      </c>
      <c r="K58" s="16">
        <f t="shared" si="1"/>
        <v>11.047658999999999</v>
      </c>
      <c r="L58" s="17">
        <f t="shared" si="3"/>
        <v>21.690278456277479</v>
      </c>
      <c r="M58" s="12">
        <f t="shared" si="4"/>
        <v>-2.7213963963963916E-2</v>
      </c>
    </row>
    <row r="59" spans="1:13" s="78" customFormat="1" x14ac:dyDescent="0.3">
      <c r="A59" s="10">
        <v>44191.80972222222</v>
      </c>
      <c r="B59" s="78" t="s">
        <v>216</v>
      </c>
      <c r="C59" s="78">
        <v>13</v>
      </c>
      <c r="D59" s="17">
        <v>321</v>
      </c>
      <c r="E59" s="17">
        <v>18.600000000000001</v>
      </c>
      <c r="F59" s="13">
        <v>0.30355324074074075</v>
      </c>
      <c r="G59" s="78">
        <v>15294</v>
      </c>
      <c r="H59" s="24">
        <v>0.71</v>
      </c>
      <c r="I59" s="78">
        <v>17.663</v>
      </c>
      <c r="J59" s="78">
        <v>1.869</v>
      </c>
      <c r="K59" s="16">
        <f t="shared" si="1"/>
        <v>33.012146999999999</v>
      </c>
      <c r="L59" s="17">
        <f t="shared" si="3"/>
        <v>18.173583196512485</v>
      </c>
      <c r="M59" s="12">
        <f t="shared" si="4"/>
        <v>2.3463551401869065E-2</v>
      </c>
    </row>
    <row r="60" spans="1:13" s="78" customFormat="1" x14ac:dyDescent="0.3">
      <c r="A60" s="10">
        <v>44192.612500000003</v>
      </c>
      <c r="B60" s="78" t="s">
        <v>89</v>
      </c>
      <c r="C60" s="78">
        <v>5</v>
      </c>
      <c r="D60" s="17">
        <v>219.5</v>
      </c>
      <c r="E60" s="17">
        <v>18.899999999999999</v>
      </c>
      <c r="F60" s="13">
        <v>0.14479166666666668</v>
      </c>
      <c r="G60" s="78">
        <v>15514</v>
      </c>
      <c r="H60" s="24">
        <v>0.69</v>
      </c>
      <c r="I60" s="78">
        <v>11.775</v>
      </c>
      <c r="J60" s="78">
        <v>1.7490000000000001</v>
      </c>
      <c r="K60" s="16">
        <f t="shared" si="1"/>
        <v>20.594475000000003</v>
      </c>
      <c r="L60" s="17">
        <f t="shared" si="3"/>
        <v>18.641188959660298</v>
      </c>
      <c r="M60" s="12">
        <f t="shared" si="4"/>
        <v>1.3883826879270922E-2</v>
      </c>
    </row>
    <row r="61" spans="1:13" s="78" customFormat="1" x14ac:dyDescent="0.3">
      <c r="A61" s="10">
        <v>44199.624305555553</v>
      </c>
      <c r="B61" s="78" t="s">
        <v>89</v>
      </c>
      <c r="C61" s="78">
        <v>3</v>
      </c>
      <c r="D61" s="17">
        <v>240</v>
      </c>
      <c r="E61" s="17">
        <v>20.3</v>
      </c>
      <c r="F61" s="13">
        <v>0.38665509259259262</v>
      </c>
      <c r="G61" s="78">
        <v>15754</v>
      </c>
      <c r="H61" s="24">
        <v>1</v>
      </c>
      <c r="I61" s="78">
        <v>12.217000000000001</v>
      </c>
      <c r="J61" s="78">
        <v>1.7390000000000001</v>
      </c>
      <c r="K61" s="16">
        <f t="shared" si="1"/>
        <v>21.245363000000001</v>
      </c>
      <c r="L61" s="17">
        <f t="shared" si="3"/>
        <v>19.644757305394123</v>
      </c>
      <c r="M61" s="12">
        <f t="shared" si="4"/>
        <v>3.3354583333333299E-2</v>
      </c>
    </row>
    <row r="62" spans="1:13" s="78" customFormat="1" x14ac:dyDescent="0.3">
      <c r="A62" s="10">
        <v>44201.740972222222</v>
      </c>
      <c r="B62" s="78" t="s">
        <v>282</v>
      </c>
      <c r="C62" s="78">
        <v>7</v>
      </c>
      <c r="D62" s="17">
        <v>331</v>
      </c>
      <c r="E62" s="17">
        <v>19.600000000000001</v>
      </c>
      <c r="F62" s="13">
        <v>0.2915625</v>
      </c>
      <c r="G62" s="78">
        <v>16085</v>
      </c>
      <c r="H62" s="24">
        <v>0.97</v>
      </c>
      <c r="I62" s="78">
        <v>17.195</v>
      </c>
      <c r="J62" s="78">
        <v>1.9990000000000001</v>
      </c>
      <c r="K62" s="16">
        <f t="shared" si="1"/>
        <v>34.372805</v>
      </c>
      <c r="L62" s="17">
        <f t="shared" si="3"/>
        <v>19.249781913346904</v>
      </c>
      <c r="M62" s="12">
        <f t="shared" si="4"/>
        <v>1.8193353474320162E-2</v>
      </c>
    </row>
    <row r="63" spans="1:13" s="78" customFormat="1" x14ac:dyDescent="0.3">
      <c r="A63" s="10">
        <v>44201.96875</v>
      </c>
      <c r="B63" s="78" t="s">
        <v>298</v>
      </c>
      <c r="C63" s="78">
        <v>1</v>
      </c>
      <c r="D63" s="17">
        <v>305.2</v>
      </c>
      <c r="E63" s="17">
        <v>17.3</v>
      </c>
      <c r="F63" s="13">
        <v>0.17962962962962961</v>
      </c>
      <c r="G63" s="78">
        <v>16390</v>
      </c>
      <c r="H63" s="24">
        <v>0.94</v>
      </c>
      <c r="I63" s="78">
        <v>17.574999999999999</v>
      </c>
      <c r="J63" s="78">
        <v>2.0590000000000002</v>
      </c>
      <c r="K63" s="16">
        <f t="shared" ref="K63:K188" si="5">I63*J63</f>
        <v>36.186925000000002</v>
      </c>
      <c r="L63" s="17">
        <f t="shared" si="3"/>
        <v>17.365576102418206</v>
      </c>
      <c r="M63" s="12">
        <f t="shared" si="4"/>
        <v>-3.7762123197901953E-3</v>
      </c>
    </row>
    <row r="64" spans="1:13" s="78" customFormat="1" x14ac:dyDescent="0.3">
      <c r="A64" s="10">
        <v>44202.103472222225</v>
      </c>
      <c r="B64" s="78" t="s">
        <v>299</v>
      </c>
      <c r="C64" s="78">
        <v>7</v>
      </c>
      <c r="D64" s="17">
        <v>312</v>
      </c>
      <c r="E64" s="17">
        <v>16.100000000000001</v>
      </c>
      <c r="F64" s="13">
        <v>0.16530092592592593</v>
      </c>
      <c r="G64" s="78">
        <v>16702</v>
      </c>
      <c r="H64" s="24">
        <v>0.91</v>
      </c>
      <c r="I64" s="78">
        <v>19.46</v>
      </c>
      <c r="J64" s="78">
        <v>2.1989999999999998</v>
      </c>
      <c r="K64" s="16">
        <f t="shared" si="5"/>
        <v>42.792539999999995</v>
      </c>
      <c r="L64" s="17">
        <f t="shared" si="3"/>
        <v>16.032887975334017</v>
      </c>
      <c r="M64" s="12">
        <f t="shared" si="4"/>
        <v>4.1858974358977008E-3</v>
      </c>
    </row>
    <row r="65" spans="1:14" s="78" customFormat="1" x14ac:dyDescent="0.3">
      <c r="A65" s="10">
        <v>44202.769444444442</v>
      </c>
      <c r="B65" s="78" t="s">
        <v>300</v>
      </c>
      <c r="C65" s="78">
        <v>4</v>
      </c>
      <c r="D65" s="17">
        <v>340.5</v>
      </c>
      <c r="E65" s="17">
        <v>19</v>
      </c>
      <c r="F65" s="13">
        <v>0.21497685185185186</v>
      </c>
      <c r="G65" s="78">
        <v>17043</v>
      </c>
      <c r="H65" s="24">
        <v>0.87</v>
      </c>
      <c r="I65" s="78">
        <v>18.425000000000001</v>
      </c>
      <c r="J65" s="78">
        <v>2.0590000000000002</v>
      </c>
      <c r="K65" s="16">
        <f t="shared" si="5"/>
        <v>37.937075000000007</v>
      </c>
      <c r="L65" s="17">
        <f t="shared" si="3"/>
        <v>18.480325644504749</v>
      </c>
      <c r="M65" s="12">
        <f t="shared" si="4"/>
        <v>2.8120411160058811E-2</v>
      </c>
    </row>
    <row r="66" spans="1:14" x14ac:dyDescent="0.3">
      <c r="A66" s="10">
        <v>44203.842361111114</v>
      </c>
      <c r="B66" s="78" t="s">
        <v>301</v>
      </c>
      <c r="C66" s="78">
        <v>3</v>
      </c>
      <c r="D66" s="17">
        <v>396.9</v>
      </c>
      <c r="E66" s="17">
        <v>21</v>
      </c>
      <c r="F66" s="13">
        <v>0.3404861111111111</v>
      </c>
      <c r="G66" s="78">
        <v>17440</v>
      </c>
      <c r="H66" s="24">
        <v>0.84</v>
      </c>
      <c r="I66" s="78">
        <v>19.146999999999998</v>
      </c>
      <c r="J66" s="78">
        <v>2.1890000000000001</v>
      </c>
      <c r="K66" s="16">
        <f t="shared" si="5"/>
        <v>41.912782999999997</v>
      </c>
      <c r="L66" s="17">
        <f t="shared" si="3"/>
        <v>20.729095941923017</v>
      </c>
      <c r="M66" s="12">
        <f t="shared" si="4"/>
        <v>1.3068783068783008E-2</v>
      </c>
      <c r="N66" s="86"/>
    </row>
    <row r="67" spans="1:14" x14ac:dyDescent="0.3">
      <c r="A67" s="10">
        <v>44204.122916666667</v>
      </c>
      <c r="B67" s="78" t="s">
        <v>302</v>
      </c>
      <c r="C67" s="78">
        <v>1</v>
      </c>
      <c r="D67" s="17">
        <v>283.2</v>
      </c>
      <c r="E67" s="17">
        <v>16.600000000000001</v>
      </c>
      <c r="F67" s="13">
        <v>0.2270601851851852</v>
      </c>
      <c r="G67" s="78">
        <v>17723</v>
      </c>
      <c r="H67" s="24">
        <v>0.81</v>
      </c>
      <c r="I67" s="78">
        <v>17.648</v>
      </c>
      <c r="J67" s="78">
        <v>2.0990000000000002</v>
      </c>
      <c r="K67" s="16">
        <f t="shared" si="5"/>
        <v>37.043152000000006</v>
      </c>
      <c r="L67" s="17">
        <f t="shared" si="3"/>
        <v>16.047144152311876</v>
      </c>
      <c r="M67" s="12">
        <f t="shared" si="4"/>
        <v>3.4451977401130041E-2</v>
      </c>
    </row>
    <row r="68" spans="1:14" x14ac:dyDescent="0.3">
      <c r="A68" s="10">
        <v>44204.503472222219</v>
      </c>
      <c r="B68" s="78" t="s">
        <v>303</v>
      </c>
      <c r="C68" s="78">
        <v>14</v>
      </c>
      <c r="D68" s="17">
        <v>392.2</v>
      </c>
      <c r="E68" s="17">
        <v>18.5</v>
      </c>
      <c r="F68" s="13">
        <v>0.31877314814814817</v>
      </c>
      <c r="G68" s="78">
        <v>18053</v>
      </c>
      <c r="H68" s="24">
        <v>0.77</v>
      </c>
      <c r="I68" s="78">
        <v>18.364000000000001</v>
      </c>
      <c r="J68" s="78">
        <v>1.9590000000000001</v>
      </c>
      <c r="K68" s="16">
        <f t="shared" si="5"/>
        <v>35.975076000000001</v>
      </c>
      <c r="L68" s="17">
        <f t="shared" si="3"/>
        <v>21.357002831627096</v>
      </c>
      <c r="M68" s="12">
        <f t="shared" si="4"/>
        <v>-0.13377358490566038</v>
      </c>
    </row>
    <row r="69" spans="1:14" s="78" customFormat="1" x14ac:dyDescent="0.3">
      <c r="A69" s="10">
        <v>44205.472222222219</v>
      </c>
      <c r="B69" s="78" t="s">
        <v>89</v>
      </c>
      <c r="C69" s="78">
        <v>3</v>
      </c>
      <c r="D69" s="17">
        <v>283.8</v>
      </c>
      <c r="E69" s="17">
        <v>19.8</v>
      </c>
      <c r="F69" s="13">
        <v>0.2300810185185185</v>
      </c>
      <c r="G69" s="78">
        <v>18336</v>
      </c>
      <c r="H69" s="24">
        <v>0.75</v>
      </c>
      <c r="I69" s="78">
        <v>14.792</v>
      </c>
      <c r="J69" s="78">
        <v>1.899</v>
      </c>
      <c r="K69" s="16">
        <f t="shared" si="5"/>
        <v>28.090008000000001</v>
      </c>
      <c r="L69" s="17">
        <f t="shared" si="3"/>
        <v>19.186046511627907</v>
      </c>
      <c r="M69" s="12">
        <f t="shared" si="4"/>
        <v>3.2000000000000028E-2</v>
      </c>
    </row>
    <row r="70" spans="1:14" s="78" customFormat="1" x14ac:dyDescent="0.3">
      <c r="A70" s="10">
        <v>44213.694444444445</v>
      </c>
      <c r="B70" s="78" t="s">
        <v>89</v>
      </c>
      <c r="C70" s="78">
        <v>3</v>
      </c>
      <c r="D70" s="17">
        <v>288.89999999999998</v>
      </c>
      <c r="E70" s="17">
        <v>19</v>
      </c>
      <c r="F70" s="13">
        <v>0.38186342592592593</v>
      </c>
      <c r="G70" s="78">
        <v>18625</v>
      </c>
      <c r="H70" s="24">
        <v>0.72</v>
      </c>
      <c r="I70" s="78">
        <v>15.584</v>
      </c>
      <c r="J70" s="78">
        <v>1.9590000000000001</v>
      </c>
      <c r="K70" s="16">
        <f t="shared" ref="K70:K143" si="6">I70*J70</f>
        <v>30.529056000000001</v>
      </c>
      <c r="L70" s="17">
        <f t="shared" si="3"/>
        <v>18.538244353182751</v>
      </c>
      <c r="M70" s="12">
        <f t="shared" si="4"/>
        <v>2.4908272758739969E-2</v>
      </c>
    </row>
    <row r="71" spans="1:14" s="78" customFormat="1" x14ac:dyDescent="0.3">
      <c r="A71" s="10">
        <v>44220.493055555555</v>
      </c>
      <c r="B71" s="78" t="s">
        <v>89</v>
      </c>
      <c r="C71" s="78">
        <v>5</v>
      </c>
      <c r="D71" s="17">
        <v>318.10000000000002</v>
      </c>
      <c r="E71" s="17">
        <v>20.100000000000001</v>
      </c>
      <c r="F71" s="13">
        <v>0.3671875</v>
      </c>
      <c r="G71" s="78">
        <v>18944</v>
      </c>
      <c r="H71" s="24">
        <v>0.68</v>
      </c>
      <c r="I71" s="78">
        <v>15.840999999999999</v>
      </c>
      <c r="J71" s="78">
        <v>1.9390000000000001</v>
      </c>
      <c r="K71" s="16">
        <f t="shared" si="6"/>
        <v>30.715699000000001</v>
      </c>
      <c r="L71" s="17">
        <f t="shared" si="3"/>
        <v>20.080802979609874</v>
      </c>
      <c r="M71" s="12">
        <f t="shared" si="4"/>
        <v>9.5598868280410976E-4</v>
      </c>
    </row>
    <row r="72" spans="1:14" s="78" customFormat="1" x14ac:dyDescent="0.3">
      <c r="A72" s="10">
        <v>44227.745138888888</v>
      </c>
      <c r="B72" s="78" t="s">
        <v>89</v>
      </c>
      <c r="C72" s="78">
        <v>5</v>
      </c>
      <c r="D72" s="17">
        <v>271.7</v>
      </c>
      <c r="E72" s="17">
        <v>18.100000000000001</v>
      </c>
      <c r="F72" s="13">
        <v>0.45047453703703705</v>
      </c>
      <c r="G72" s="78">
        <v>19215</v>
      </c>
      <c r="H72" s="24">
        <v>0.66</v>
      </c>
      <c r="I72" s="78">
        <v>15.532999999999999</v>
      </c>
      <c r="J72" s="78">
        <v>1.9990000000000001</v>
      </c>
      <c r="K72" s="16">
        <f t="shared" si="6"/>
        <v>31.050467000000001</v>
      </c>
      <c r="L72" s="17">
        <f t="shared" si="3"/>
        <v>17.491791669349126</v>
      </c>
      <c r="M72" s="12">
        <f t="shared" si="4"/>
        <v>3.4771071034229051E-2</v>
      </c>
    </row>
    <row r="73" spans="1:14" s="78" customFormat="1" x14ac:dyDescent="0.3">
      <c r="A73" s="10">
        <v>44234.724999999999</v>
      </c>
      <c r="B73" s="78" t="s">
        <v>89</v>
      </c>
      <c r="C73" s="78">
        <v>3</v>
      </c>
      <c r="D73" s="17">
        <v>270.60000000000002</v>
      </c>
      <c r="E73" s="17">
        <v>19.2</v>
      </c>
      <c r="F73" s="13">
        <v>0.29142361111111109</v>
      </c>
      <c r="G73" s="78">
        <v>19486</v>
      </c>
      <c r="H73" s="24">
        <v>0.63</v>
      </c>
      <c r="I73" s="78">
        <v>14.475</v>
      </c>
      <c r="J73" s="78">
        <v>1.9990000000000001</v>
      </c>
      <c r="K73" s="16">
        <f t="shared" si="6"/>
        <v>28.935525000000002</v>
      </c>
      <c r="L73" s="17">
        <f t="shared" si="3"/>
        <v>18.694300518134717</v>
      </c>
      <c r="M73" s="12">
        <f t="shared" si="4"/>
        <v>2.7050997782704922E-2</v>
      </c>
    </row>
    <row r="74" spans="1:14" s="78" customFormat="1" x14ac:dyDescent="0.3">
      <c r="A74" s="10">
        <v>44240.895833333336</v>
      </c>
      <c r="B74" s="78" t="s">
        <v>89</v>
      </c>
      <c r="C74" s="78">
        <v>5</v>
      </c>
      <c r="D74" s="17">
        <v>141.4</v>
      </c>
      <c r="E74" s="17">
        <v>17.2</v>
      </c>
      <c r="F74" s="13">
        <v>0.23287037037037037</v>
      </c>
      <c r="G74" s="78">
        <v>19628</v>
      </c>
      <c r="H74" s="24">
        <v>0.62</v>
      </c>
      <c r="I74" s="78">
        <v>8.2840000000000007</v>
      </c>
      <c r="J74" s="78">
        <v>1.9590000000000001</v>
      </c>
      <c r="K74" s="16">
        <f t="shared" si="6"/>
        <v>16.228356000000002</v>
      </c>
      <c r="L74" s="17">
        <f t="shared" si="3"/>
        <v>17.069048768710768</v>
      </c>
      <c r="M74" s="12">
        <f t="shared" si="4"/>
        <v>7.6718528995756152E-3</v>
      </c>
    </row>
    <row r="75" spans="1:14" s="78" customFormat="1" x14ac:dyDescent="0.3">
      <c r="A75" s="10">
        <v>44248.669444444444</v>
      </c>
      <c r="B75" s="78" t="s">
        <v>89</v>
      </c>
      <c r="C75" s="78">
        <v>5</v>
      </c>
      <c r="D75" s="17">
        <v>279.3</v>
      </c>
      <c r="E75" s="17">
        <v>18.5</v>
      </c>
      <c r="F75" s="13">
        <v>0.34996527777777775</v>
      </c>
      <c r="G75" s="78">
        <v>19907</v>
      </c>
      <c r="H75" s="24">
        <v>0.59</v>
      </c>
      <c r="I75" s="78">
        <v>15.304</v>
      </c>
      <c r="J75" s="78">
        <v>1.9590000000000001</v>
      </c>
      <c r="K75" s="16">
        <f t="shared" si="6"/>
        <v>29.980536000000001</v>
      </c>
      <c r="L75" s="17">
        <f t="shared" si="3"/>
        <v>18.250130684788292</v>
      </c>
      <c r="M75" s="12">
        <f t="shared" si="4"/>
        <v>1.3691371285356135E-2</v>
      </c>
    </row>
    <row r="76" spans="1:14" s="78" customFormat="1" x14ac:dyDescent="0.3">
      <c r="A76" s="10">
        <v>44254.5</v>
      </c>
      <c r="B76" s="78" t="s">
        <v>312</v>
      </c>
      <c r="C76" s="78">
        <v>3</v>
      </c>
      <c r="D76" s="17">
        <v>337.6</v>
      </c>
      <c r="E76" s="17">
        <v>17.600000000000001</v>
      </c>
      <c r="F76" s="13">
        <v>0.4021527777777778</v>
      </c>
      <c r="G76" s="78">
        <v>20245</v>
      </c>
      <c r="H76" s="24">
        <v>0.55000000000000004</v>
      </c>
      <c r="I76" s="78">
        <v>19.847999999999999</v>
      </c>
      <c r="J76" s="78">
        <v>2.2989999999999999</v>
      </c>
      <c r="K76" s="16">
        <f t="shared" si="6"/>
        <v>45.630551999999994</v>
      </c>
      <c r="L76" s="17">
        <f t="shared" si="3"/>
        <v>17.009270455461511</v>
      </c>
      <c r="M76" s="12">
        <f t="shared" si="4"/>
        <v>3.4729857819905119E-2</v>
      </c>
    </row>
    <row r="77" spans="1:14" s="78" customFormat="1" x14ac:dyDescent="0.3">
      <c r="A77" s="10">
        <v>44255.849305555559</v>
      </c>
      <c r="B77" s="78" t="s">
        <v>89</v>
      </c>
      <c r="C77" s="78">
        <v>3</v>
      </c>
      <c r="D77" s="17">
        <v>262.60000000000002</v>
      </c>
      <c r="E77" s="17">
        <v>20.6</v>
      </c>
      <c r="F77" s="13">
        <v>0.21964120370370369</v>
      </c>
      <c r="G77" s="78">
        <v>20507</v>
      </c>
      <c r="H77" s="24">
        <v>0.53</v>
      </c>
      <c r="I77" s="78">
        <v>12.722</v>
      </c>
      <c r="J77" s="78">
        <v>2.3490000000000002</v>
      </c>
      <c r="K77" s="16">
        <f t="shared" si="6"/>
        <v>29.883978000000003</v>
      </c>
      <c r="L77" s="17">
        <f t="shared" si="3"/>
        <v>20.641408583556046</v>
      </c>
      <c r="M77" s="12">
        <f t="shared" si="4"/>
        <v>-2.0060929169840591E-3</v>
      </c>
    </row>
    <row r="78" spans="1:14" s="78" customFormat="1" x14ac:dyDescent="0.3">
      <c r="A78" s="10">
        <v>44261.70416666667</v>
      </c>
      <c r="B78" s="78" t="s">
        <v>313</v>
      </c>
      <c r="C78" s="78">
        <v>4</v>
      </c>
      <c r="D78" s="17">
        <v>295.3</v>
      </c>
      <c r="E78" s="17">
        <v>17.2</v>
      </c>
      <c r="F78" s="13">
        <v>0.27751157407407406</v>
      </c>
      <c r="G78" s="78">
        <v>20803</v>
      </c>
      <c r="H78" s="24">
        <v>0.5</v>
      </c>
      <c r="I78" s="78">
        <v>17.907</v>
      </c>
      <c r="J78" s="78">
        <v>2.399</v>
      </c>
      <c r="K78" s="16">
        <f t="shared" si="6"/>
        <v>42.958893000000003</v>
      </c>
      <c r="L78" s="17">
        <f t="shared" si="3"/>
        <v>16.490757804210645</v>
      </c>
      <c r="M78" s="12">
        <f t="shared" si="4"/>
        <v>4.3008465966813292E-2</v>
      </c>
    </row>
    <row r="79" spans="1:14" s="78" customFormat="1" x14ac:dyDescent="0.3">
      <c r="A79" s="10">
        <v>44261.901388888888</v>
      </c>
      <c r="B79" s="78" t="s">
        <v>314</v>
      </c>
      <c r="C79" s="78">
        <v>9</v>
      </c>
      <c r="D79" s="17">
        <v>329.8</v>
      </c>
      <c r="E79" s="17">
        <v>19.3</v>
      </c>
      <c r="F79" s="13">
        <v>0.18599537037037037</v>
      </c>
      <c r="G79" s="78">
        <v>21133</v>
      </c>
      <c r="H79" s="24">
        <v>0.47</v>
      </c>
      <c r="I79" s="78">
        <v>17.318000000000001</v>
      </c>
      <c r="J79" s="78">
        <v>2.7989999999999999</v>
      </c>
      <c r="K79" s="16">
        <f t="shared" si="6"/>
        <v>48.473082000000005</v>
      </c>
      <c r="L79" s="17">
        <f t="shared" si="3"/>
        <v>19.043769488393579</v>
      </c>
      <c r="M79" s="12">
        <f t="shared" si="4"/>
        <v>1.3454821103699333E-2</v>
      </c>
    </row>
    <row r="80" spans="1:14" s="78" customFormat="1" x14ac:dyDescent="0.3">
      <c r="A80" s="10">
        <v>44262.017361111109</v>
      </c>
      <c r="B80" s="78" t="s">
        <v>315</v>
      </c>
      <c r="C80" s="78">
        <v>10</v>
      </c>
      <c r="D80" s="17">
        <v>287.2</v>
      </c>
      <c r="E80" s="17">
        <v>18.600000000000001</v>
      </c>
      <c r="F80" s="13">
        <v>0.15174768518518519</v>
      </c>
      <c r="G80" s="78">
        <v>21420</v>
      </c>
      <c r="H80" s="24">
        <v>0.44</v>
      </c>
      <c r="I80" s="78">
        <v>16.100999999999999</v>
      </c>
      <c r="J80" s="78">
        <v>2.7589999999999999</v>
      </c>
      <c r="K80" s="16">
        <f t="shared" si="6"/>
        <v>44.422658999999996</v>
      </c>
      <c r="L80" s="17">
        <f t="shared" si="3"/>
        <v>17.837401403639525</v>
      </c>
      <c r="M80" s="12">
        <f t="shared" si="4"/>
        <v>4.2752785515320468E-2</v>
      </c>
    </row>
    <row r="81" spans="1:13" s="78" customFormat="1" x14ac:dyDescent="0.3">
      <c r="A81" s="10">
        <v>44262.311805555553</v>
      </c>
      <c r="B81" s="78" t="s">
        <v>316</v>
      </c>
      <c r="C81" s="78">
        <v>2</v>
      </c>
      <c r="D81" s="17">
        <v>309.8</v>
      </c>
      <c r="E81" s="17">
        <v>20.399999999999999</v>
      </c>
      <c r="F81" s="13">
        <v>0.19535879629629629</v>
      </c>
      <c r="G81" s="78">
        <v>21730</v>
      </c>
      <c r="H81" s="24">
        <v>0.41</v>
      </c>
      <c r="I81" s="78">
        <v>15.724</v>
      </c>
      <c r="J81" s="78">
        <v>2.9990000000000001</v>
      </c>
      <c r="K81" s="16">
        <f t="shared" si="6"/>
        <v>47.156276000000005</v>
      </c>
      <c r="L81" s="17">
        <f t="shared" si="3"/>
        <v>19.702365810226407</v>
      </c>
      <c r="M81" s="12">
        <f t="shared" si="4"/>
        <v>3.5408650742414283E-2</v>
      </c>
    </row>
    <row r="82" spans="1:13" s="78" customFormat="1" x14ac:dyDescent="0.3">
      <c r="A82" s="10">
        <v>44266.65625</v>
      </c>
      <c r="B82" s="78" t="s">
        <v>317</v>
      </c>
      <c r="C82" s="78">
        <v>7</v>
      </c>
      <c r="D82" s="17">
        <v>306.89999999999998</v>
      </c>
      <c r="E82" s="17">
        <v>19.3</v>
      </c>
      <c r="F82" s="13">
        <v>0.47302083333333328</v>
      </c>
      <c r="G82" s="78">
        <v>22037</v>
      </c>
      <c r="H82" s="24">
        <v>0.38</v>
      </c>
      <c r="I82" s="78">
        <v>16.039000000000001</v>
      </c>
      <c r="J82" s="78">
        <v>2.9790000000000001</v>
      </c>
      <c r="K82" s="16">
        <f t="shared" si="6"/>
        <v>47.780181000000006</v>
      </c>
      <c r="L82" s="17">
        <f t="shared" si="3"/>
        <v>19.134609389612816</v>
      </c>
      <c r="M82" s="12">
        <f t="shared" si="4"/>
        <v>8.6435320951452344E-3</v>
      </c>
    </row>
    <row r="83" spans="1:13" s="78" customFormat="1" x14ac:dyDescent="0.3">
      <c r="A83" s="10">
        <v>44266.834722222222</v>
      </c>
      <c r="B83" s="78" t="s">
        <v>318</v>
      </c>
      <c r="C83" s="78">
        <v>2</v>
      </c>
      <c r="D83" s="17">
        <v>261.60000000000002</v>
      </c>
      <c r="E83" s="17">
        <v>21.8</v>
      </c>
      <c r="F83" s="13">
        <v>0.16342592592592595</v>
      </c>
      <c r="G83" s="78">
        <v>22298</v>
      </c>
      <c r="H83" s="24">
        <v>0.35</v>
      </c>
      <c r="I83" s="78">
        <v>11.891</v>
      </c>
      <c r="J83" s="78">
        <v>2.9990000000000001</v>
      </c>
      <c r="K83" s="16">
        <f t="shared" si="6"/>
        <v>35.661109000000003</v>
      </c>
      <c r="L83" s="17">
        <f t="shared" si="3"/>
        <v>21.999831805567236</v>
      </c>
      <c r="M83" s="12">
        <f t="shared" si="4"/>
        <v>-9.0833333333333321E-3</v>
      </c>
    </row>
    <row r="84" spans="1:13" s="78" customFormat="1" x14ac:dyDescent="0.3">
      <c r="A84" s="10">
        <v>44267.173611111109</v>
      </c>
      <c r="B84" s="78" t="s">
        <v>319</v>
      </c>
      <c r="C84" s="78">
        <v>13</v>
      </c>
      <c r="D84" s="17">
        <v>287</v>
      </c>
      <c r="E84" s="17">
        <v>17.600000000000001</v>
      </c>
      <c r="F84" s="13">
        <v>0.34481481481481485</v>
      </c>
      <c r="G84" s="78">
        <v>22585</v>
      </c>
      <c r="H84" s="24">
        <v>0.32</v>
      </c>
      <c r="I84" s="78">
        <v>16.041</v>
      </c>
      <c r="J84" s="78">
        <v>2.6589999999999998</v>
      </c>
      <c r="K84" s="16">
        <f t="shared" si="6"/>
        <v>42.653019</v>
      </c>
      <c r="L84" s="17">
        <f t="shared" si="3"/>
        <v>17.891652640109719</v>
      </c>
      <c r="M84" s="12">
        <f t="shared" si="4"/>
        <v>-1.630104529616716E-2</v>
      </c>
    </row>
    <row r="85" spans="1:13" s="78" customFormat="1" x14ac:dyDescent="0.3">
      <c r="A85" s="10">
        <v>44267.438888888886</v>
      </c>
      <c r="B85" s="78" t="s">
        <v>320</v>
      </c>
      <c r="C85" s="78">
        <v>3</v>
      </c>
      <c r="D85" s="17">
        <v>248.8</v>
      </c>
      <c r="E85" s="17">
        <v>15.2</v>
      </c>
      <c r="F85" s="13">
        <v>0.1340625</v>
      </c>
      <c r="G85" s="78">
        <v>22834</v>
      </c>
      <c r="H85" s="24">
        <v>0.3</v>
      </c>
      <c r="I85" s="78">
        <v>16.753</v>
      </c>
      <c r="J85" s="78">
        <v>2.4990000000000001</v>
      </c>
      <c r="K85" s="16">
        <f t="shared" si="6"/>
        <v>41.865746999999999</v>
      </c>
      <c r="L85" s="17">
        <f t="shared" si="3"/>
        <v>14.851071449889572</v>
      </c>
      <c r="M85" s="12">
        <f t="shared" si="4"/>
        <v>2.3495176848874477E-2</v>
      </c>
    </row>
    <row r="86" spans="1:13" s="78" customFormat="1" x14ac:dyDescent="0.3">
      <c r="A86" s="10">
        <v>44267.577777777777</v>
      </c>
      <c r="B86" s="78" t="s">
        <v>321</v>
      </c>
      <c r="C86" s="78">
        <v>4</v>
      </c>
      <c r="D86" s="17">
        <v>195.2</v>
      </c>
      <c r="E86" s="17">
        <v>18.399999999999999</v>
      </c>
      <c r="F86" s="13">
        <v>0.12487268518518518</v>
      </c>
      <c r="G86" s="78">
        <v>23030</v>
      </c>
      <c r="H86" s="24">
        <v>0.28000000000000003</v>
      </c>
      <c r="I86" s="78">
        <v>10.920999999999999</v>
      </c>
      <c r="J86" s="78">
        <v>2.6190000000000002</v>
      </c>
      <c r="K86" s="16">
        <f t="shared" si="6"/>
        <v>28.602098999999999</v>
      </c>
      <c r="L86" s="17">
        <f t="shared" si="3"/>
        <v>17.873821078655801</v>
      </c>
      <c r="M86" s="12">
        <f t="shared" si="4"/>
        <v>2.9438524590163828E-2</v>
      </c>
    </row>
    <row r="87" spans="1:13" s="78" customFormat="1" x14ac:dyDescent="0.3">
      <c r="A87" s="10">
        <v>44267.662499999999</v>
      </c>
      <c r="B87" s="78" t="s">
        <v>89</v>
      </c>
      <c r="C87" s="78">
        <v>3</v>
      </c>
      <c r="D87" s="17">
        <v>90.6</v>
      </c>
      <c r="E87" s="17">
        <v>22.6</v>
      </c>
      <c r="F87" s="13">
        <v>7.5601851851851851E-2</v>
      </c>
      <c r="G87" s="78">
        <v>23120</v>
      </c>
      <c r="H87" s="24">
        <v>0.27</v>
      </c>
      <c r="I87" s="78">
        <v>3.8570000000000002</v>
      </c>
      <c r="J87" s="78">
        <v>2.4990000000000001</v>
      </c>
      <c r="K87" s="16">
        <f t="shared" si="6"/>
        <v>9.6386430000000001</v>
      </c>
      <c r="L87" s="17">
        <f t="shared" si="3"/>
        <v>23.489758879958515</v>
      </c>
      <c r="M87" s="12">
        <f t="shared" si="4"/>
        <v>-3.7878587196467861E-2</v>
      </c>
    </row>
    <row r="88" spans="1:13" s="78" customFormat="1" x14ac:dyDescent="0.3">
      <c r="A88" s="10">
        <v>44269.828472222223</v>
      </c>
      <c r="B88" s="78" t="s">
        <v>89</v>
      </c>
      <c r="C88" s="78">
        <v>3</v>
      </c>
      <c r="D88" s="17">
        <v>195.6</v>
      </c>
      <c r="E88" s="17">
        <v>19.899999999999999</v>
      </c>
      <c r="F88" s="13">
        <v>0.24468750000000003</v>
      </c>
      <c r="G88" s="78">
        <v>23316</v>
      </c>
      <c r="H88" s="24">
        <v>0.99</v>
      </c>
      <c r="I88" s="78">
        <v>10.451000000000001</v>
      </c>
      <c r="J88" s="78">
        <v>2.5489999999999999</v>
      </c>
      <c r="K88" s="16">
        <f t="shared" si="6"/>
        <v>26.639599</v>
      </c>
      <c r="L88" s="17">
        <f t="shared" si="3"/>
        <v>18.715912352884889</v>
      </c>
      <c r="M88" s="12">
        <f t="shared" si="4"/>
        <v>6.3266359918200399E-2</v>
      </c>
    </row>
    <row r="89" spans="1:13" s="78" customFormat="1" x14ac:dyDescent="0.3">
      <c r="A89" s="10">
        <v>44275.770833333336</v>
      </c>
      <c r="B89" s="78" t="s">
        <v>89</v>
      </c>
      <c r="C89" s="78">
        <v>3</v>
      </c>
      <c r="D89" s="17">
        <v>325.60000000000002</v>
      </c>
      <c r="E89" s="17">
        <v>19.7</v>
      </c>
      <c r="F89" s="13">
        <v>0.37877314814814816</v>
      </c>
      <c r="G89" s="78">
        <v>23642</v>
      </c>
      <c r="H89" s="24">
        <v>0.95</v>
      </c>
      <c r="I89" s="78">
        <v>17.350000000000001</v>
      </c>
      <c r="J89" s="78">
        <v>2.4590000000000001</v>
      </c>
      <c r="K89" s="16">
        <f t="shared" si="6"/>
        <v>42.663650000000004</v>
      </c>
      <c r="L89" s="17">
        <f t="shared" si="3"/>
        <v>18.766570605187319</v>
      </c>
      <c r="M89" s="12">
        <f t="shared" si="4"/>
        <v>4.9738943488943477E-2</v>
      </c>
    </row>
    <row r="90" spans="1:13" s="78" customFormat="1" x14ac:dyDescent="0.3">
      <c r="A90" s="10">
        <v>44282.424305555556</v>
      </c>
      <c r="B90" s="78" t="s">
        <v>330</v>
      </c>
      <c r="C90" s="78">
        <v>9</v>
      </c>
      <c r="D90" s="17">
        <v>211.5</v>
      </c>
      <c r="E90" s="17">
        <v>17.2</v>
      </c>
      <c r="F90" s="13">
        <v>0.47465277777777781</v>
      </c>
      <c r="G90" s="78">
        <v>23853</v>
      </c>
      <c r="H90" s="24">
        <v>0.93</v>
      </c>
      <c r="I90" s="78">
        <v>12.409000000000001</v>
      </c>
      <c r="J90" s="78">
        <v>2.4390000000000001</v>
      </c>
      <c r="K90" s="16">
        <f t="shared" si="6"/>
        <v>30.265551000000002</v>
      </c>
      <c r="L90" s="17">
        <f t="shared" si="3"/>
        <v>17.044080909017648</v>
      </c>
      <c r="M90" s="12">
        <f t="shared" si="4"/>
        <v>9.1479905437352738E-3</v>
      </c>
    </row>
    <row r="91" spans="1:13" s="78" customFormat="1" x14ac:dyDescent="0.3">
      <c r="A91" s="10">
        <v>44288.752083333333</v>
      </c>
      <c r="B91" s="78" t="s">
        <v>89</v>
      </c>
      <c r="C91" s="78">
        <v>7</v>
      </c>
      <c r="D91" s="17">
        <v>218.1</v>
      </c>
      <c r="E91" s="17">
        <v>18.7</v>
      </c>
      <c r="F91" s="13">
        <v>0.31124999999999997</v>
      </c>
      <c r="G91" s="78">
        <v>24072</v>
      </c>
      <c r="H91" s="24">
        <v>0.9</v>
      </c>
      <c r="I91" s="78">
        <v>11.891999999999999</v>
      </c>
      <c r="J91" s="78">
        <v>2.379</v>
      </c>
      <c r="K91" s="16">
        <f t="shared" si="6"/>
        <v>28.291067999999999</v>
      </c>
      <c r="L91" s="17">
        <f t="shared" si="3"/>
        <v>18.340060544904137</v>
      </c>
      <c r="M91" s="12">
        <f t="shared" si="4"/>
        <v>1.9625859697386394E-2</v>
      </c>
    </row>
    <row r="92" spans="1:13" s="78" customFormat="1" x14ac:dyDescent="0.3">
      <c r="A92" s="10">
        <v>44290.693055555559</v>
      </c>
      <c r="B92" s="78" t="s">
        <v>331</v>
      </c>
      <c r="C92" s="78">
        <v>6</v>
      </c>
      <c r="D92" s="17">
        <v>297.60000000000002</v>
      </c>
      <c r="E92" s="17">
        <v>21.5</v>
      </c>
      <c r="F92" s="13">
        <v>0.20726851851851849</v>
      </c>
      <c r="G92" s="78">
        <v>24369</v>
      </c>
      <c r="H92" s="24">
        <v>0.88</v>
      </c>
      <c r="I92" s="78">
        <v>14.166</v>
      </c>
      <c r="J92" s="78">
        <v>2.339</v>
      </c>
      <c r="K92" s="16">
        <f t="shared" si="6"/>
        <v>33.134273999999998</v>
      </c>
      <c r="L92" s="17">
        <f t="shared" si="3"/>
        <v>21.008047437526471</v>
      </c>
      <c r="M92" s="12">
        <f t="shared" si="4"/>
        <v>2.3417338709677438E-2</v>
      </c>
    </row>
    <row r="93" spans="1:13" s="78" customFormat="1" x14ac:dyDescent="0.3">
      <c r="A93" s="10">
        <v>44294.843055555553</v>
      </c>
      <c r="B93" s="78" t="s">
        <v>89</v>
      </c>
      <c r="C93" s="78">
        <v>3</v>
      </c>
      <c r="D93" s="17">
        <v>260.8</v>
      </c>
      <c r="E93" s="17">
        <v>18.100000000000001</v>
      </c>
      <c r="F93" s="13">
        <v>0.32018518518518518</v>
      </c>
      <c r="G93" s="78">
        <v>24630</v>
      </c>
      <c r="H93" s="24">
        <v>1</v>
      </c>
      <c r="I93" s="78">
        <v>14.33</v>
      </c>
      <c r="J93" s="78">
        <v>2.3490000000000002</v>
      </c>
      <c r="K93" s="16">
        <f t="shared" si="6"/>
        <v>33.661170000000006</v>
      </c>
      <c r="L93" s="17">
        <f t="shared" si="3"/>
        <v>18.199581297976273</v>
      </c>
      <c r="M93" s="12">
        <f t="shared" si="4"/>
        <v>-5.4716257668711021E-3</v>
      </c>
    </row>
    <row r="94" spans="1:13" s="78" customFormat="1" x14ac:dyDescent="0.3">
      <c r="A94" s="10">
        <v>44295.545138888891</v>
      </c>
      <c r="B94" s="78" t="s">
        <v>332</v>
      </c>
      <c r="C94" s="78">
        <v>7</v>
      </c>
      <c r="D94" s="17">
        <v>341.1</v>
      </c>
      <c r="E94" s="17">
        <v>19.7</v>
      </c>
      <c r="F94" s="13">
        <v>0.21496527777777777</v>
      </c>
      <c r="G94" s="78">
        <v>24971</v>
      </c>
      <c r="H94" s="24">
        <v>0.97</v>
      </c>
      <c r="I94" s="78">
        <v>17.163</v>
      </c>
      <c r="J94" s="78">
        <v>2.7589999999999999</v>
      </c>
      <c r="K94" s="16">
        <f t="shared" ref="K94:K103" si="7">I94*J94</f>
        <v>47.352716999999998</v>
      </c>
      <c r="L94" s="17">
        <f t="shared" si="3"/>
        <v>19.874147876245413</v>
      </c>
      <c r="M94" s="12">
        <f t="shared" si="4"/>
        <v>-8.7625329815304021E-3</v>
      </c>
    </row>
    <row r="95" spans="1:13" s="78" customFormat="1" x14ac:dyDescent="0.3">
      <c r="A95" s="10">
        <v>44295.780555555553</v>
      </c>
      <c r="B95" s="78" t="s">
        <v>333</v>
      </c>
      <c r="C95" s="78">
        <v>11</v>
      </c>
      <c r="D95" s="17">
        <v>247.4</v>
      </c>
      <c r="E95" s="17">
        <v>17.100000000000001</v>
      </c>
      <c r="F95" s="13">
        <v>0.17149305555555558</v>
      </c>
      <c r="G95" s="78">
        <v>25219</v>
      </c>
      <c r="H95" s="24">
        <v>0.94</v>
      </c>
      <c r="I95" s="78">
        <v>14.762</v>
      </c>
      <c r="J95" s="78">
        <v>2.819</v>
      </c>
      <c r="K95" s="16">
        <f t="shared" si="7"/>
        <v>41.614077999999999</v>
      </c>
      <c r="L95" s="17">
        <f t="shared" si="3"/>
        <v>16.759246714537326</v>
      </c>
      <c r="M95" s="12">
        <f t="shared" si="4"/>
        <v>2.0332255456750215E-2</v>
      </c>
    </row>
    <row r="96" spans="1:13" s="78" customFormat="1" x14ac:dyDescent="0.3">
      <c r="A96" s="10">
        <v>44295.478472222225</v>
      </c>
      <c r="B96" s="78" t="s">
        <v>334</v>
      </c>
      <c r="C96" s="78">
        <v>9</v>
      </c>
      <c r="D96" s="17">
        <v>388.3</v>
      </c>
      <c r="E96" s="17">
        <v>19.899999999999999</v>
      </c>
      <c r="F96" s="13">
        <v>0.22359953703703705</v>
      </c>
      <c r="G96" s="78">
        <v>25607</v>
      </c>
      <c r="H96" s="24">
        <v>0.91</v>
      </c>
      <c r="I96" s="78">
        <v>20.283999999999999</v>
      </c>
      <c r="J96" s="78">
        <v>2.899</v>
      </c>
      <c r="K96" s="16">
        <f t="shared" si="7"/>
        <v>58.803315999999995</v>
      </c>
      <c r="L96" s="17">
        <f t="shared" si="3"/>
        <v>19.143167028199567</v>
      </c>
      <c r="M96" s="12">
        <f t="shared" si="4"/>
        <v>3.9535410764872436E-2</v>
      </c>
    </row>
    <row r="97" spans="1:13" s="78" customFormat="1" x14ac:dyDescent="0.3">
      <c r="A97" s="10">
        <v>44301.75</v>
      </c>
      <c r="B97" s="78" t="s">
        <v>317</v>
      </c>
      <c r="C97" s="78">
        <v>1</v>
      </c>
      <c r="D97" s="17">
        <v>310.39999999999998</v>
      </c>
      <c r="E97" s="17">
        <v>19.7</v>
      </c>
      <c r="F97" s="13">
        <v>0.35694444444444445</v>
      </c>
      <c r="G97" s="78">
        <v>25918</v>
      </c>
      <c r="H97" s="24">
        <v>0.87</v>
      </c>
      <c r="I97" s="78">
        <v>15.993</v>
      </c>
      <c r="J97" s="78">
        <v>2.9590000000000001</v>
      </c>
      <c r="K97" s="16">
        <f t="shared" si="7"/>
        <v>47.323287000000001</v>
      </c>
      <c r="L97" s="17">
        <f t="shared" si="3"/>
        <v>19.408491214906519</v>
      </c>
      <c r="M97" s="12">
        <f t="shared" si="4"/>
        <v>1.5019652061855737E-2</v>
      </c>
    </row>
    <row r="98" spans="1:13" s="78" customFormat="1" x14ac:dyDescent="0.3">
      <c r="A98" s="10">
        <v>44302.086805555555</v>
      </c>
      <c r="B98" s="78" t="s">
        <v>335</v>
      </c>
      <c r="C98" s="78">
        <v>5</v>
      </c>
      <c r="D98" s="17">
        <v>342.6</v>
      </c>
      <c r="E98" s="17">
        <v>23.2</v>
      </c>
      <c r="F98" s="13">
        <v>0.21910879629629632</v>
      </c>
      <c r="G98" s="78">
        <v>26260</v>
      </c>
      <c r="H98" s="24">
        <v>0.84</v>
      </c>
      <c r="I98" s="78">
        <v>15.057</v>
      </c>
      <c r="J98" s="78">
        <v>2.9990000000000001</v>
      </c>
      <c r="K98" s="16">
        <f t="shared" si="7"/>
        <v>45.155943000000001</v>
      </c>
      <c r="L98" s="17">
        <f t="shared" si="3"/>
        <v>22.753536561067943</v>
      </c>
      <c r="M98" s="12">
        <f t="shared" si="4"/>
        <v>1.9621716287215429E-2</v>
      </c>
    </row>
    <row r="99" spans="1:13" s="78" customFormat="1" x14ac:dyDescent="0.3">
      <c r="A99" s="10">
        <v>44302.500694444447</v>
      </c>
      <c r="B99" s="78" t="s">
        <v>336</v>
      </c>
      <c r="C99" s="78">
        <v>8</v>
      </c>
      <c r="D99" s="17">
        <v>402</v>
      </c>
      <c r="E99" s="17">
        <v>21.2</v>
      </c>
      <c r="F99" s="13">
        <v>0.22130787037037036</v>
      </c>
      <c r="G99" s="78">
        <v>26662</v>
      </c>
      <c r="H99" s="24">
        <v>0.8</v>
      </c>
      <c r="I99" s="78">
        <v>19.617000000000001</v>
      </c>
      <c r="J99" s="78">
        <v>2.649</v>
      </c>
      <c r="K99" s="16">
        <f t="shared" si="7"/>
        <v>51.965433000000004</v>
      </c>
      <c r="L99" s="17">
        <f t="shared" si="3"/>
        <v>20.492430035173573</v>
      </c>
      <c r="M99" s="12">
        <f t="shared" si="4"/>
        <v>3.4528358208955279E-2</v>
      </c>
    </row>
    <row r="100" spans="1:13" s="78" customFormat="1" x14ac:dyDescent="0.3">
      <c r="A100" s="10">
        <v>44303.24722222222</v>
      </c>
      <c r="B100" s="78" t="s">
        <v>337</v>
      </c>
      <c r="C100" s="78">
        <v>3</v>
      </c>
      <c r="D100" s="17">
        <v>344.9</v>
      </c>
      <c r="E100" s="17">
        <v>21.1</v>
      </c>
      <c r="F100" s="13">
        <v>0.24069444444444443</v>
      </c>
      <c r="G100" s="78">
        <v>27007</v>
      </c>
      <c r="H100" s="24">
        <v>0.77</v>
      </c>
      <c r="I100" s="78">
        <v>16.79</v>
      </c>
      <c r="J100" s="78">
        <v>2.4790000000000001</v>
      </c>
      <c r="K100" s="16">
        <f t="shared" si="7"/>
        <v>41.622410000000002</v>
      </c>
      <c r="L100" s="17">
        <f t="shared" si="3"/>
        <v>20.541989279332935</v>
      </c>
      <c r="M100" s="12">
        <f t="shared" si="4"/>
        <v>2.7164395476950043E-2</v>
      </c>
    </row>
    <row r="101" spans="1:13" s="78" customFormat="1" x14ac:dyDescent="0.3">
      <c r="A101" s="10">
        <v>44307.667361111111</v>
      </c>
      <c r="B101" s="78" t="s">
        <v>243</v>
      </c>
      <c r="C101" s="78">
        <v>5</v>
      </c>
      <c r="D101" s="17">
        <v>319.10000000000002</v>
      </c>
      <c r="E101" s="17">
        <v>19.7</v>
      </c>
      <c r="F101" s="13">
        <v>0.33424768518518522</v>
      </c>
      <c r="G101" s="78">
        <v>27327</v>
      </c>
      <c r="H101" s="24">
        <v>0.73</v>
      </c>
      <c r="I101" s="78">
        <v>16.536000000000001</v>
      </c>
      <c r="J101" s="78">
        <v>2.5489999999999999</v>
      </c>
      <c r="K101" s="16">
        <f t="shared" si="7"/>
        <v>42.150264</v>
      </c>
      <c r="L101" s="17">
        <f t="shared" si="3"/>
        <v>19.297290759554912</v>
      </c>
      <c r="M101" s="12">
        <f t="shared" si="4"/>
        <v>2.0868693199623811E-2</v>
      </c>
    </row>
    <row r="102" spans="1:13" s="78" customFormat="1" x14ac:dyDescent="0.3">
      <c r="A102" s="10">
        <v>44310.425000000003</v>
      </c>
      <c r="B102" s="78" t="s">
        <v>89</v>
      </c>
      <c r="C102" s="78">
        <v>6</v>
      </c>
      <c r="D102" s="17">
        <v>247.2</v>
      </c>
      <c r="E102" s="17">
        <v>20.3</v>
      </c>
      <c r="F102" s="13">
        <v>0.33310185185185187</v>
      </c>
      <c r="G102" s="78">
        <v>27574</v>
      </c>
      <c r="H102" s="24">
        <v>0.7</v>
      </c>
      <c r="I102" s="78">
        <v>12.403</v>
      </c>
      <c r="J102" s="78">
        <v>2.2989999999999999</v>
      </c>
      <c r="K102" s="16">
        <f t="shared" si="7"/>
        <v>28.514496999999999</v>
      </c>
      <c r="L102" s="17">
        <f t="shared" si="3"/>
        <v>19.930661936628233</v>
      </c>
      <c r="M102" s="12">
        <f t="shared" si="4"/>
        <v>1.8531148867314107E-2</v>
      </c>
    </row>
    <row r="103" spans="1:13" s="78" customFormat="1" x14ac:dyDescent="0.3">
      <c r="A103" s="10">
        <v>44311.313194444447</v>
      </c>
      <c r="B103" s="78" t="s">
        <v>89</v>
      </c>
      <c r="C103" s="78">
        <v>3</v>
      </c>
      <c r="D103" s="17">
        <v>258</v>
      </c>
      <c r="E103" s="17">
        <v>20.9</v>
      </c>
      <c r="F103" s="13">
        <v>0.23614583333333336</v>
      </c>
      <c r="G103" s="78">
        <v>27832</v>
      </c>
      <c r="H103" s="24">
        <v>0.68</v>
      </c>
      <c r="I103" s="78">
        <v>12.757999999999999</v>
      </c>
      <c r="J103" s="78">
        <v>2.2989999999999999</v>
      </c>
      <c r="K103" s="16">
        <f t="shared" si="7"/>
        <v>29.330641999999997</v>
      </c>
      <c r="L103" s="17">
        <f t="shared" si="3"/>
        <v>20.222605424047657</v>
      </c>
      <c r="M103" s="12">
        <f t="shared" si="4"/>
        <v>3.3496899224806143E-2</v>
      </c>
    </row>
    <row r="104" spans="1:13" s="78" customFormat="1" x14ac:dyDescent="0.3">
      <c r="A104" s="10">
        <v>44311.688194444447</v>
      </c>
      <c r="B104" s="78" t="s">
        <v>338</v>
      </c>
      <c r="C104" s="78">
        <v>50</v>
      </c>
      <c r="D104" s="17">
        <v>417.9</v>
      </c>
      <c r="E104" s="17">
        <v>21.1</v>
      </c>
      <c r="F104" s="13">
        <v>0.27665509259259258</v>
      </c>
      <c r="G104" s="78">
        <v>28250</v>
      </c>
      <c r="H104" s="24">
        <v>0.64</v>
      </c>
      <c r="I104" s="78">
        <v>19.353999999999999</v>
      </c>
      <c r="J104" s="78">
        <v>2.5990000000000002</v>
      </c>
      <c r="K104" s="16">
        <f t="shared" si="6"/>
        <v>50.301045999999999</v>
      </c>
      <c r="L104" s="17">
        <f t="shared" si="3"/>
        <v>21.592435672212464</v>
      </c>
      <c r="M104" s="12">
        <f t="shared" si="4"/>
        <v>-2.2805934434075081E-2</v>
      </c>
    </row>
    <row r="105" spans="1:13" s="78" customFormat="1" x14ac:dyDescent="0.3">
      <c r="A105" s="10">
        <v>44316.143055555556</v>
      </c>
      <c r="B105" s="78" t="s">
        <v>106</v>
      </c>
      <c r="C105" s="78">
        <v>9</v>
      </c>
      <c r="D105" s="17">
        <v>342.5</v>
      </c>
      <c r="E105" s="17">
        <v>20.2</v>
      </c>
      <c r="F105" s="13">
        <v>0.32365740740740739</v>
      </c>
      <c r="G105" s="78">
        <v>28593</v>
      </c>
      <c r="H105" s="24">
        <v>0.61</v>
      </c>
      <c r="I105" s="78">
        <v>16.902000000000001</v>
      </c>
      <c r="J105" s="78">
        <v>2.649</v>
      </c>
      <c r="K105" s="16">
        <f t="shared" si="6"/>
        <v>44.773398</v>
      </c>
      <c r="L105" s="17">
        <f t="shared" si="3"/>
        <v>20.263874097739912</v>
      </c>
      <c r="M105" s="12">
        <f t="shared" si="4"/>
        <v>-3.1521167883211687E-3</v>
      </c>
    </row>
    <row r="106" spans="1:13" s="78" customFormat="1" x14ac:dyDescent="0.3">
      <c r="A106" s="10">
        <v>44318.618750000001</v>
      </c>
      <c r="B106" s="78" t="s">
        <v>89</v>
      </c>
      <c r="C106" s="78">
        <v>3</v>
      </c>
      <c r="D106" s="17">
        <v>353.8</v>
      </c>
      <c r="E106" s="17">
        <v>21.3</v>
      </c>
      <c r="F106" s="13">
        <v>0.3603703703703704</v>
      </c>
      <c r="G106" s="78">
        <v>28946</v>
      </c>
      <c r="H106" s="24">
        <v>0.56999999999999995</v>
      </c>
      <c r="I106" s="78">
        <v>17.428000000000001</v>
      </c>
      <c r="J106" s="78">
        <v>2.4590000000000001</v>
      </c>
      <c r="K106" s="16">
        <f t="shared" si="6"/>
        <v>42.855452000000007</v>
      </c>
      <c r="L106" s="17">
        <f t="shared" si="3"/>
        <v>20.300665595593298</v>
      </c>
      <c r="M106" s="12">
        <f t="shared" si="4"/>
        <v>4.9226681741096678E-2</v>
      </c>
    </row>
    <row r="107" spans="1:13" s="78" customFormat="1" x14ac:dyDescent="0.3">
      <c r="A107" s="10">
        <v>44324.481249999997</v>
      </c>
      <c r="B107" s="78" t="s">
        <v>340</v>
      </c>
      <c r="C107" s="78">
        <v>9</v>
      </c>
      <c r="D107" s="17">
        <v>307.60000000000002</v>
      </c>
      <c r="E107" s="17">
        <v>18.899999999999999</v>
      </c>
      <c r="F107" s="13">
        <v>0.42587962962962966</v>
      </c>
      <c r="G107" s="78">
        <v>29254</v>
      </c>
      <c r="H107" s="24">
        <v>0.54</v>
      </c>
      <c r="I107" s="78">
        <v>16.318000000000001</v>
      </c>
      <c r="J107" s="78">
        <v>2.5990000000000002</v>
      </c>
      <c r="K107" s="16">
        <f t="shared" si="6"/>
        <v>42.410482000000009</v>
      </c>
      <c r="L107" s="17">
        <f t="shared" si="3"/>
        <v>18.850349307513177</v>
      </c>
      <c r="M107" s="12">
        <f t="shared" si="4"/>
        <v>2.6339401820545394E-3</v>
      </c>
    </row>
    <row r="108" spans="1:13" s="78" customFormat="1" x14ac:dyDescent="0.3">
      <c r="A108" s="10">
        <v>44325.493055555555</v>
      </c>
      <c r="B108" s="78" t="s">
        <v>339</v>
      </c>
      <c r="C108" s="78">
        <v>7</v>
      </c>
      <c r="D108" s="17">
        <v>214</v>
      </c>
      <c r="E108" s="17">
        <v>18.600000000000001</v>
      </c>
      <c r="F108" s="13">
        <v>0.24869212962962961</v>
      </c>
      <c r="G108" s="78">
        <v>29469</v>
      </c>
      <c r="H108" s="24">
        <v>0.52</v>
      </c>
      <c r="I108" s="78">
        <v>12.111000000000001</v>
      </c>
      <c r="J108" s="78">
        <v>2.5990000000000002</v>
      </c>
      <c r="K108" s="16">
        <f t="shared" si="6"/>
        <v>31.476489000000004</v>
      </c>
      <c r="L108" s="17">
        <f t="shared" si="3"/>
        <v>17.669886879696143</v>
      </c>
      <c r="M108" s="12">
        <f t="shared" si="4"/>
        <v>5.2638317757009556E-2</v>
      </c>
    </row>
    <row r="109" spans="1:13" s="78" customFormat="1" x14ac:dyDescent="0.3">
      <c r="A109" s="10">
        <v>44327.71597222222</v>
      </c>
      <c r="B109" s="78" t="s">
        <v>89</v>
      </c>
      <c r="C109" s="78">
        <v>3</v>
      </c>
      <c r="D109" s="17">
        <v>259.5</v>
      </c>
      <c r="E109" s="17">
        <v>18.899999999999999</v>
      </c>
      <c r="F109" s="13">
        <v>0.4412962962962963</v>
      </c>
      <c r="G109" s="78">
        <v>29728</v>
      </c>
      <c r="H109" s="24">
        <v>1</v>
      </c>
      <c r="I109" s="78">
        <v>13.84</v>
      </c>
      <c r="J109" s="78">
        <v>2.5489999999999999</v>
      </c>
      <c r="K109" s="16">
        <f t="shared" si="6"/>
        <v>35.27816</v>
      </c>
      <c r="L109" s="17">
        <f t="shared" si="3"/>
        <v>18.75</v>
      </c>
      <c r="M109" s="12">
        <f t="shared" si="4"/>
        <v>8.0000000000000071E-3</v>
      </c>
    </row>
    <row r="110" spans="1:13" s="78" customFormat="1" x14ac:dyDescent="0.3">
      <c r="A110" s="10">
        <v>44340.637499999997</v>
      </c>
      <c r="B110" s="78" t="s">
        <v>89</v>
      </c>
      <c r="C110" s="78">
        <v>1</v>
      </c>
      <c r="D110" s="17">
        <v>233.9</v>
      </c>
      <c r="E110" s="17">
        <v>19.899999999999999</v>
      </c>
      <c r="F110" s="13">
        <v>0.37972222222222224</v>
      </c>
      <c r="G110" s="78">
        <v>29962</v>
      </c>
      <c r="H110" s="24">
        <v>0.97</v>
      </c>
      <c r="I110" s="78">
        <v>12.122999999999999</v>
      </c>
      <c r="J110" s="78">
        <v>2.5390000000000001</v>
      </c>
      <c r="K110" s="16">
        <f t="shared" si="6"/>
        <v>30.780297000000001</v>
      </c>
      <c r="L110" s="17">
        <f t="shared" si="3"/>
        <v>19.293904149138005</v>
      </c>
      <c r="M110" s="12">
        <f t="shared" si="4"/>
        <v>3.141385207353542E-2</v>
      </c>
    </row>
    <row r="111" spans="1:13" s="78" customFormat="1" x14ac:dyDescent="0.3">
      <c r="A111" s="10">
        <v>44342.574097222219</v>
      </c>
      <c r="B111" s="78" t="s">
        <v>362</v>
      </c>
      <c r="C111" s="78">
        <v>13</v>
      </c>
      <c r="D111" s="17">
        <v>249.4</v>
      </c>
      <c r="E111" s="17">
        <v>15</v>
      </c>
      <c r="F111" s="13">
        <v>0.20937500000000001</v>
      </c>
      <c r="G111" s="78">
        <v>30212</v>
      </c>
      <c r="H111" s="24">
        <v>0.95</v>
      </c>
      <c r="I111" s="78">
        <v>16.975999999999999</v>
      </c>
      <c r="J111" s="78">
        <v>2.5990000000000002</v>
      </c>
      <c r="K111" s="16">
        <f t="shared" si="6"/>
        <v>44.120623999999999</v>
      </c>
      <c r="L111" s="17">
        <f t="shared" si="3"/>
        <v>14.691328934967013</v>
      </c>
      <c r="M111" s="12">
        <f t="shared" si="4"/>
        <v>2.1010425020048018E-2</v>
      </c>
    </row>
    <row r="112" spans="1:13" s="78" customFormat="1" x14ac:dyDescent="0.3">
      <c r="A112" s="10">
        <v>44344.986805555556</v>
      </c>
      <c r="B112" s="78" t="s">
        <v>363</v>
      </c>
      <c r="C112" s="78">
        <v>7</v>
      </c>
      <c r="D112" s="17">
        <v>314.8</v>
      </c>
      <c r="E112" s="17">
        <v>21.1</v>
      </c>
      <c r="F112" s="13">
        <v>0.27730324074074075</v>
      </c>
      <c r="G112" s="78">
        <v>30527</v>
      </c>
      <c r="H112" s="24">
        <v>0.92</v>
      </c>
      <c r="I112" s="78">
        <v>15.019</v>
      </c>
      <c r="J112" s="78">
        <v>2.649</v>
      </c>
      <c r="K112" s="16">
        <f t="shared" si="6"/>
        <v>39.785330999999999</v>
      </c>
      <c r="L112" s="17">
        <f t="shared" si="3"/>
        <v>20.960117184899129</v>
      </c>
      <c r="M112" s="12">
        <f t="shared" si="4"/>
        <v>6.6737611181701961E-3</v>
      </c>
    </row>
    <row r="113" spans="1:13" s="78" customFormat="1" x14ac:dyDescent="0.3">
      <c r="A113" s="10">
        <v>44319.527777777781</v>
      </c>
      <c r="B113" s="78" t="s">
        <v>365</v>
      </c>
      <c r="C113" s="78">
        <v>3</v>
      </c>
      <c r="D113" s="17">
        <v>256.8</v>
      </c>
      <c r="E113" s="17">
        <v>19.7</v>
      </c>
      <c r="F113" s="13">
        <v>0.35680555555555554</v>
      </c>
      <c r="G113" s="78">
        <v>30884</v>
      </c>
      <c r="H113" s="24">
        <v>0.88</v>
      </c>
      <c r="I113" s="78">
        <v>18.678000000000001</v>
      </c>
      <c r="J113" s="78">
        <v>2.5590000000000002</v>
      </c>
      <c r="K113" s="16">
        <f t="shared" ref="K113:K120" si="8">I113*J113</f>
        <v>47.797002000000006</v>
      </c>
      <c r="L113" s="17">
        <f t="shared" si="3"/>
        <v>13.748795374237071</v>
      </c>
      <c r="M113" s="12">
        <f t="shared" si="4"/>
        <v>0.43285280373831769</v>
      </c>
    </row>
    <row r="114" spans="1:13" s="78" customFormat="1" x14ac:dyDescent="0.3">
      <c r="A114" s="10">
        <v>44348.634027777778</v>
      </c>
      <c r="B114" s="78" t="s">
        <v>89</v>
      </c>
      <c r="C114" s="78">
        <v>5</v>
      </c>
      <c r="D114" s="17">
        <v>240.6</v>
      </c>
      <c r="E114" s="17">
        <v>19.8</v>
      </c>
      <c r="F114" s="13">
        <v>0.21531250000000002</v>
      </c>
      <c r="G114" s="78">
        <v>31124</v>
      </c>
      <c r="H114" s="24">
        <v>0.86</v>
      </c>
      <c r="I114" s="78">
        <v>12.045</v>
      </c>
      <c r="J114" s="78">
        <v>2.5390000000000001</v>
      </c>
      <c r="K114" s="16">
        <f t="shared" si="8"/>
        <v>30.582255</v>
      </c>
      <c r="L114" s="17">
        <f t="shared" si="3"/>
        <v>19.975093399750932</v>
      </c>
      <c r="M114" s="12">
        <f t="shared" si="4"/>
        <v>-8.7655860349126202E-3</v>
      </c>
    </row>
    <row r="115" spans="1:13" s="78" customFormat="1" x14ac:dyDescent="0.3">
      <c r="A115" s="10">
        <v>44356.729166666664</v>
      </c>
      <c r="B115" s="78" t="s">
        <v>89</v>
      </c>
      <c r="C115" s="78">
        <v>3</v>
      </c>
      <c r="D115" s="17">
        <v>201.2</v>
      </c>
      <c r="E115" s="17">
        <v>18.899999999999999</v>
      </c>
      <c r="F115" s="13">
        <v>0.39268518518518519</v>
      </c>
      <c r="G115" s="78">
        <v>31326</v>
      </c>
      <c r="H115" s="24">
        <v>0.84</v>
      </c>
      <c r="I115" s="78">
        <v>10.829000000000001</v>
      </c>
      <c r="J115" s="78">
        <v>2.5390000000000001</v>
      </c>
      <c r="K115" s="16">
        <f t="shared" si="8"/>
        <v>27.494831000000005</v>
      </c>
      <c r="L115" s="17">
        <f t="shared" si="3"/>
        <v>18.579739588142946</v>
      </c>
      <c r="M115" s="12">
        <f t="shared" si="4"/>
        <v>1.7237077534791423E-2</v>
      </c>
    </row>
    <row r="116" spans="1:13" s="78" customFormat="1" x14ac:dyDescent="0.3">
      <c r="A116" s="10">
        <v>44360.568055555559</v>
      </c>
      <c r="B116" s="78" t="s">
        <v>378</v>
      </c>
      <c r="C116" s="78">
        <v>6</v>
      </c>
      <c r="D116" s="17">
        <v>275.3</v>
      </c>
      <c r="E116" s="17">
        <v>20.100000000000001</v>
      </c>
      <c r="F116" s="13">
        <v>0.30146990740740742</v>
      </c>
      <c r="G116" s="78">
        <v>31601</v>
      </c>
      <c r="H116" s="24">
        <v>0.81</v>
      </c>
      <c r="I116" s="78">
        <v>13.907999999999999</v>
      </c>
      <c r="J116" s="78">
        <v>2.9990000000000001</v>
      </c>
      <c r="K116" s="16">
        <f t="shared" si="8"/>
        <v>41.710092000000003</v>
      </c>
      <c r="L116" s="17">
        <f t="shared" si="3"/>
        <v>19.79436295657176</v>
      </c>
      <c r="M116" s="12">
        <f t="shared" si="4"/>
        <v>1.5440610243370845E-2</v>
      </c>
    </row>
    <row r="117" spans="1:13" s="121" customFormat="1" x14ac:dyDescent="0.3">
      <c r="A117" s="10">
        <v>44364.532638888886</v>
      </c>
      <c r="B117" s="121" t="s">
        <v>89</v>
      </c>
      <c r="C117" s="121">
        <v>3</v>
      </c>
      <c r="D117" s="17">
        <v>212.8</v>
      </c>
      <c r="E117" s="17">
        <v>19</v>
      </c>
      <c r="F117" s="13">
        <v>0.27839120370370368</v>
      </c>
      <c r="G117" s="121">
        <v>31814</v>
      </c>
      <c r="H117" s="24">
        <v>0.79</v>
      </c>
      <c r="I117" s="121">
        <v>11.631</v>
      </c>
      <c r="J117" s="121">
        <v>2.5790000000000002</v>
      </c>
      <c r="K117" s="16">
        <f t="shared" si="8"/>
        <v>29.996349000000002</v>
      </c>
      <c r="L117" s="17">
        <f t="shared" si="3"/>
        <v>18.295933281747057</v>
      </c>
      <c r="M117" s="12">
        <f t="shared" si="4"/>
        <v>3.8482142857142687E-2</v>
      </c>
    </row>
    <row r="118" spans="1:13" s="121" customFormat="1" x14ac:dyDescent="0.3">
      <c r="A118" s="10">
        <v>44373.745138888888</v>
      </c>
      <c r="B118" s="121" t="s">
        <v>382</v>
      </c>
      <c r="C118" s="121">
        <v>4</v>
      </c>
      <c r="D118" s="17">
        <v>261.89999999999998</v>
      </c>
      <c r="E118" s="17">
        <v>19.100000000000001</v>
      </c>
      <c r="F118" s="13">
        <v>0.23401620370370368</v>
      </c>
      <c r="G118" s="121">
        <v>32076</v>
      </c>
      <c r="H118" s="24">
        <v>0.76</v>
      </c>
      <c r="I118" s="121">
        <v>13.621</v>
      </c>
      <c r="J118" s="121">
        <v>2.859</v>
      </c>
      <c r="K118" s="16">
        <f t="shared" si="8"/>
        <v>38.942439</v>
      </c>
      <c r="L118" s="17">
        <f t="shared" si="3"/>
        <v>19.227663167168341</v>
      </c>
      <c r="M118" s="12">
        <f t="shared" si="4"/>
        <v>-6.639557082855907E-3</v>
      </c>
    </row>
    <row r="119" spans="1:13" s="121" customFormat="1" x14ac:dyDescent="0.3">
      <c r="A119" s="10">
        <v>44374.525000000001</v>
      </c>
      <c r="B119" s="121" t="s">
        <v>89</v>
      </c>
      <c r="C119" s="121">
        <v>3</v>
      </c>
      <c r="D119" s="17">
        <v>255.6</v>
      </c>
      <c r="E119" s="17">
        <v>19.7</v>
      </c>
      <c r="F119" s="13">
        <v>0.18400462962962963</v>
      </c>
      <c r="G119" s="121">
        <v>32332</v>
      </c>
      <c r="H119" s="24">
        <v>0.74</v>
      </c>
      <c r="I119" s="121">
        <v>13.132999999999999</v>
      </c>
      <c r="J119" s="121">
        <v>2.649</v>
      </c>
      <c r="K119" s="16">
        <f t="shared" si="8"/>
        <v>34.789316999999997</v>
      </c>
      <c r="L119" s="17">
        <f t="shared" si="3"/>
        <v>19.462422904134623</v>
      </c>
      <c r="M119" s="12">
        <f t="shared" si="4"/>
        <v>1.2206964006259646E-2</v>
      </c>
    </row>
    <row r="120" spans="1:13" s="121" customFormat="1" x14ac:dyDescent="0.3">
      <c r="A120" s="10">
        <v>44380.633333333331</v>
      </c>
      <c r="B120" s="121" t="s">
        <v>383</v>
      </c>
      <c r="C120" s="121">
        <v>10</v>
      </c>
      <c r="D120" s="17">
        <v>202.4</v>
      </c>
      <c r="E120" s="17">
        <v>18</v>
      </c>
      <c r="F120" s="13">
        <v>0.38599537037037041</v>
      </c>
      <c r="G120" s="121">
        <v>32534</v>
      </c>
      <c r="H120" s="24">
        <v>0.72</v>
      </c>
      <c r="I120" s="121">
        <v>11.411</v>
      </c>
      <c r="J120" s="121">
        <v>2.899</v>
      </c>
      <c r="K120" s="16">
        <f t="shared" si="8"/>
        <v>33.080489</v>
      </c>
      <c r="L120" s="17">
        <f t="shared" si="3"/>
        <v>17.737271054245905</v>
      </c>
      <c r="M120" s="12">
        <f t="shared" si="4"/>
        <v>1.4812252964426786E-2</v>
      </c>
    </row>
    <row r="121" spans="1:13" s="78" customFormat="1" x14ac:dyDescent="0.3">
      <c r="A121" s="10">
        <v>44385.842361111114</v>
      </c>
      <c r="B121" s="121" t="s">
        <v>89</v>
      </c>
      <c r="C121" s="78">
        <v>3</v>
      </c>
      <c r="D121" s="17">
        <v>323.8</v>
      </c>
      <c r="E121" s="17">
        <v>20.8</v>
      </c>
      <c r="F121" s="13">
        <v>0.38142361111111112</v>
      </c>
      <c r="G121" s="78">
        <v>32853</v>
      </c>
      <c r="H121" s="24">
        <v>0.69</v>
      </c>
      <c r="I121" s="78">
        <v>15.972</v>
      </c>
      <c r="J121" s="78">
        <v>2.649</v>
      </c>
      <c r="K121" s="16">
        <f t="shared" si="6"/>
        <v>42.309827999999996</v>
      </c>
      <c r="L121" s="17">
        <f t="shared" si="3"/>
        <v>20.27297771099424</v>
      </c>
      <c r="M121" s="12">
        <f t="shared" si="4"/>
        <v>2.5996294008647336E-2</v>
      </c>
    </row>
    <row r="122" spans="1:13" s="122" customFormat="1" x14ac:dyDescent="0.3">
      <c r="A122" s="10">
        <v>44386.29791666667</v>
      </c>
      <c r="B122" s="122" t="s">
        <v>386</v>
      </c>
      <c r="C122" s="122">
        <v>13</v>
      </c>
      <c r="D122" s="17">
        <v>167.3</v>
      </c>
      <c r="E122" s="17">
        <v>20.7</v>
      </c>
      <c r="F122" s="13">
        <v>0.10731481481481481</v>
      </c>
      <c r="G122" s="122">
        <v>33026</v>
      </c>
      <c r="H122" s="24">
        <v>0.67</v>
      </c>
      <c r="I122" s="122">
        <v>8.0760000000000005</v>
      </c>
      <c r="J122" s="122">
        <v>2.6890000000000001</v>
      </c>
      <c r="K122" s="16">
        <f t="shared" si="6"/>
        <v>21.716364000000002</v>
      </c>
      <c r="L122" s="17">
        <f t="shared" si="3"/>
        <v>20.715700842000992</v>
      </c>
      <c r="M122" s="12">
        <f t="shared" si="4"/>
        <v>-7.5791990436346879E-4</v>
      </c>
    </row>
    <row r="123" spans="1:13" s="122" customFormat="1" x14ac:dyDescent="0.3">
      <c r="A123" s="10">
        <v>44386.412499999999</v>
      </c>
      <c r="B123" s="122" t="s">
        <v>336</v>
      </c>
      <c r="C123" s="122">
        <v>10</v>
      </c>
      <c r="D123" s="17">
        <v>171.4</v>
      </c>
      <c r="E123" s="17">
        <v>20.2</v>
      </c>
      <c r="F123" s="13">
        <v>0.10429398148148149</v>
      </c>
      <c r="G123" s="122">
        <v>33197</v>
      </c>
      <c r="H123" s="24">
        <v>0.65</v>
      </c>
      <c r="I123" s="122">
        <v>8.8520000000000003</v>
      </c>
      <c r="J123" s="122">
        <v>3.069</v>
      </c>
      <c r="K123" s="16">
        <f t="shared" si="6"/>
        <v>27.166788</v>
      </c>
      <c r="L123" s="17">
        <f t="shared" si="3"/>
        <v>19.362855851784907</v>
      </c>
      <c r="M123" s="12">
        <f t="shared" si="4"/>
        <v>4.3234539089848312E-2</v>
      </c>
    </row>
    <row r="124" spans="1:13" s="122" customFormat="1" x14ac:dyDescent="0.3">
      <c r="A124" s="10">
        <v>44386.586111111108</v>
      </c>
      <c r="B124" s="122" t="s">
        <v>387</v>
      </c>
      <c r="C124" s="122">
        <v>3</v>
      </c>
      <c r="D124" s="17">
        <v>379.9</v>
      </c>
      <c r="E124" s="17">
        <v>19.5</v>
      </c>
      <c r="F124" s="13">
        <v>0.20223379629629631</v>
      </c>
      <c r="G124" s="122">
        <v>33577</v>
      </c>
      <c r="H124" s="24">
        <v>0.61</v>
      </c>
      <c r="I124" s="122">
        <v>20.329999999999998</v>
      </c>
      <c r="J124" s="122">
        <v>3.1989999999999998</v>
      </c>
      <c r="K124" s="16">
        <f t="shared" si="6"/>
        <v>65.035669999999996</v>
      </c>
      <c r="L124" s="17">
        <f t="shared" si="3"/>
        <v>18.686669945892771</v>
      </c>
      <c r="M124" s="12">
        <f t="shared" si="4"/>
        <v>4.3524611739931496E-2</v>
      </c>
    </row>
    <row r="125" spans="1:13" s="122" customFormat="1" x14ac:dyDescent="0.3">
      <c r="A125" s="10">
        <v>44386</v>
      </c>
      <c r="B125" s="122" t="s">
        <v>388</v>
      </c>
      <c r="C125" s="122">
        <v>3</v>
      </c>
      <c r="D125" s="17">
        <v>216.5</v>
      </c>
      <c r="E125" s="17">
        <v>20.399999999999999</v>
      </c>
      <c r="F125" s="13">
        <v>0.13445601851851852</v>
      </c>
      <c r="G125" s="122">
        <v>33794</v>
      </c>
      <c r="H125" s="24">
        <v>0.59</v>
      </c>
      <c r="I125" s="122">
        <v>10.787000000000001</v>
      </c>
      <c r="J125" s="122">
        <v>3.0990000000000002</v>
      </c>
      <c r="K125" s="16">
        <f t="shared" si="6"/>
        <v>33.428913000000001</v>
      </c>
      <c r="L125" s="17">
        <f t="shared" si="3"/>
        <v>20.070455177528505</v>
      </c>
      <c r="M125" s="12">
        <f t="shared" si="4"/>
        <v>1.6419399538106338E-2</v>
      </c>
    </row>
    <row r="126" spans="1:13" s="122" customFormat="1" x14ac:dyDescent="0.3">
      <c r="A126" s="10">
        <v>44392.743750000001</v>
      </c>
      <c r="B126" s="122" t="s">
        <v>317</v>
      </c>
      <c r="C126" s="122">
        <v>1</v>
      </c>
      <c r="D126" s="17">
        <v>254.5</v>
      </c>
      <c r="E126" s="17">
        <v>20</v>
      </c>
      <c r="F126" s="13">
        <v>0.33626157407407403</v>
      </c>
      <c r="G126" s="122">
        <v>34048</v>
      </c>
      <c r="H126" s="24">
        <v>0.56999999999999995</v>
      </c>
      <c r="I126" s="122">
        <v>13.321</v>
      </c>
      <c r="J126" s="122">
        <v>2.9790000000000001</v>
      </c>
      <c r="K126" s="16">
        <f t="shared" si="6"/>
        <v>39.683259</v>
      </c>
      <c r="L126" s="17">
        <f t="shared" si="3"/>
        <v>19.105172284363036</v>
      </c>
      <c r="M126" s="12">
        <f t="shared" si="4"/>
        <v>4.6836935166994165E-2</v>
      </c>
    </row>
    <row r="127" spans="1:13" s="122" customFormat="1" x14ac:dyDescent="0.3">
      <c r="A127" s="10">
        <v>44392.938888888886</v>
      </c>
      <c r="C127" s="122">
        <v>7</v>
      </c>
      <c r="D127" s="17">
        <v>203.8</v>
      </c>
      <c r="E127" s="17">
        <v>20.8</v>
      </c>
      <c r="F127" s="13">
        <v>0.12692129629629631</v>
      </c>
      <c r="G127" s="122">
        <v>34252</v>
      </c>
      <c r="H127" s="24">
        <v>0.55000000000000004</v>
      </c>
      <c r="I127" s="122">
        <v>9.5960000000000001</v>
      </c>
      <c r="J127" s="122">
        <v>3.129</v>
      </c>
      <c r="K127" s="16">
        <f t="shared" si="6"/>
        <v>30.025884000000001</v>
      </c>
      <c r="L127" s="17">
        <f t="shared" si="3"/>
        <v>21.238015839933308</v>
      </c>
      <c r="M127" s="12">
        <f t="shared" si="4"/>
        <v>-2.0624141315014777E-2</v>
      </c>
    </row>
    <row r="128" spans="1:13" s="122" customFormat="1" x14ac:dyDescent="0.3">
      <c r="A128" s="10">
        <v>44393.211805555555</v>
      </c>
      <c r="B128" s="122" t="s">
        <v>389</v>
      </c>
      <c r="D128" s="17">
        <v>365</v>
      </c>
      <c r="E128" s="17">
        <v>20.2</v>
      </c>
      <c r="F128" s="13">
        <v>0.20533564814814817</v>
      </c>
      <c r="G128" s="122">
        <v>34617</v>
      </c>
      <c r="H128" s="24">
        <v>0.51</v>
      </c>
      <c r="I128" s="122">
        <v>17.95</v>
      </c>
      <c r="J128" s="122">
        <v>3.1589999999999998</v>
      </c>
      <c r="K128" s="16">
        <f t="shared" si="6"/>
        <v>56.704049999999995</v>
      </c>
      <c r="L128" s="17">
        <f t="shared" si="3"/>
        <v>20.334261838440113</v>
      </c>
      <c r="M128" s="12">
        <f t="shared" si="4"/>
        <v>-6.60273972602754E-3</v>
      </c>
    </row>
    <row r="129" spans="1:13" s="122" customFormat="1" x14ac:dyDescent="0.3">
      <c r="A129" s="10">
        <v>44393.47152777778</v>
      </c>
      <c r="B129" s="122" t="s">
        <v>390</v>
      </c>
      <c r="C129" s="122">
        <v>13</v>
      </c>
      <c r="D129" s="17">
        <v>297.8</v>
      </c>
      <c r="E129" s="17">
        <v>16.3</v>
      </c>
      <c r="F129" s="13">
        <v>0.25636574074074076</v>
      </c>
      <c r="G129" s="122">
        <v>34915</v>
      </c>
      <c r="H129" s="24">
        <v>0.48</v>
      </c>
      <c r="I129" s="122">
        <v>19.366</v>
      </c>
      <c r="J129" s="122">
        <v>2.7989999999999999</v>
      </c>
      <c r="K129" s="16">
        <f t="shared" si="6"/>
        <v>54.205433999999997</v>
      </c>
      <c r="L129" s="17">
        <f t="shared" si="3"/>
        <v>15.377465661468554</v>
      </c>
      <c r="M129" s="12">
        <f t="shared" si="4"/>
        <v>5.9992612491605035E-2</v>
      </c>
    </row>
    <row r="130" spans="1:13" s="122" customFormat="1" x14ac:dyDescent="0.3">
      <c r="A130" s="10">
        <v>44397.640972222223</v>
      </c>
      <c r="B130" s="122" t="s">
        <v>89</v>
      </c>
      <c r="C130" s="122">
        <v>5</v>
      </c>
      <c r="D130" s="17">
        <v>310.10000000000002</v>
      </c>
      <c r="E130" s="17">
        <v>18.8</v>
      </c>
      <c r="F130" s="13">
        <v>0.76093749999999993</v>
      </c>
      <c r="G130" s="122">
        <v>35225</v>
      </c>
      <c r="H130" s="24">
        <v>0.45</v>
      </c>
      <c r="I130" s="122">
        <v>16.367000000000001</v>
      </c>
      <c r="J130" s="122">
        <v>2.7290000000000001</v>
      </c>
      <c r="K130" s="16">
        <f t="shared" si="6"/>
        <v>44.665543000000007</v>
      </c>
      <c r="L130" s="17">
        <f t="shared" si="3"/>
        <v>18.946660964135152</v>
      </c>
      <c r="M130" s="12">
        <f t="shared" si="4"/>
        <v>-7.7407287971622551E-3</v>
      </c>
    </row>
    <row r="131" spans="1:13" s="122" customFormat="1" x14ac:dyDescent="0.3">
      <c r="A131" s="10">
        <v>44401.348611111112</v>
      </c>
      <c r="B131" s="122" t="s">
        <v>391</v>
      </c>
      <c r="C131" s="122">
        <v>4</v>
      </c>
      <c r="D131" s="17">
        <v>312.39999999999998</v>
      </c>
      <c r="E131" s="17">
        <v>19.600000000000001</v>
      </c>
      <c r="F131" s="13">
        <v>0.30354166666666665</v>
      </c>
      <c r="G131" s="122">
        <v>35538</v>
      </c>
      <c r="H131" s="24">
        <v>0.42</v>
      </c>
      <c r="I131" s="122">
        <v>16.686</v>
      </c>
      <c r="J131" s="122">
        <v>2.7589999999999999</v>
      </c>
      <c r="K131" s="16">
        <f t="shared" si="6"/>
        <v>46.036673999999998</v>
      </c>
      <c r="L131" s="17">
        <f t="shared" si="3"/>
        <v>18.722282152702864</v>
      </c>
      <c r="M131" s="12">
        <f t="shared" si="4"/>
        <v>4.6880921895006589E-2</v>
      </c>
    </row>
    <row r="132" spans="1:13" s="122" customFormat="1" x14ac:dyDescent="0.3">
      <c r="A132" s="10">
        <v>44402.474999999999</v>
      </c>
      <c r="B132" s="122" t="s">
        <v>89</v>
      </c>
      <c r="C132" s="122">
        <v>3</v>
      </c>
      <c r="D132" s="17">
        <v>252.6</v>
      </c>
      <c r="E132" s="17">
        <v>19.8</v>
      </c>
      <c r="F132" s="13">
        <v>0.28783564814814816</v>
      </c>
      <c r="G132" s="122">
        <v>35791</v>
      </c>
      <c r="H132" s="24">
        <v>0.39</v>
      </c>
      <c r="I132" s="122">
        <v>13.026999999999999</v>
      </c>
      <c r="J132" s="122">
        <v>2.7290000000000001</v>
      </c>
      <c r="K132" s="16">
        <f t="shared" si="6"/>
        <v>35.550682999999999</v>
      </c>
      <c r="L132" s="17">
        <f t="shared" si="3"/>
        <v>19.390496660781455</v>
      </c>
      <c r="M132" s="12">
        <f t="shared" si="4"/>
        <v>2.1118764845605709E-2</v>
      </c>
    </row>
    <row r="133" spans="1:13" s="122" customFormat="1" x14ac:dyDescent="0.3">
      <c r="A133" s="10">
        <v>44409.527777777781</v>
      </c>
      <c r="B133" s="122" t="s">
        <v>89</v>
      </c>
      <c r="C133" s="122">
        <v>4</v>
      </c>
      <c r="D133" s="17">
        <v>375.5</v>
      </c>
      <c r="E133" s="17">
        <v>21.2</v>
      </c>
      <c r="F133" s="13">
        <v>0.4763310185185185</v>
      </c>
      <c r="G133" s="122">
        <v>36166</v>
      </c>
      <c r="H133" s="24">
        <v>0.97</v>
      </c>
      <c r="I133" s="122">
        <v>18.725999999999999</v>
      </c>
      <c r="J133" s="122">
        <v>2.6989999999999998</v>
      </c>
      <c r="K133" s="16">
        <v>50.54</v>
      </c>
      <c r="L133" s="17">
        <f t="shared" si="3"/>
        <v>20.05233365374346</v>
      </c>
      <c r="M133" s="12">
        <f t="shared" si="4"/>
        <v>5.7233555259653679E-2</v>
      </c>
    </row>
    <row r="134" spans="1:13" s="122" customFormat="1" x14ac:dyDescent="0.3">
      <c r="A134" s="10">
        <v>44414.541666666664</v>
      </c>
      <c r="B134" s="122" t="s">
        <v>395</v>
      </c>
      <c r="C134" s="122">
        <v>18</v>
      </c>
      <c r="D134" s="17">
        <v>364.4</v>
      </c>
      <c r="E134" s="17">
        <v>20.3</v>
      </c>
      <c r="F134" s="13">
        <v>0.3805324074074074</v>
      </c>
      <c r="G134" s="122">
        <v>36531</v>
      </c>
      <c r="H134" s="24">
        <v>0.93</v>
      </c>
      <c r="I134" s="122">
        <v>17.669</v>
      </c>
      <c r="J134" s="122">
        <v>2.7189999999999999</v>
      </c>
      <c r="K134" s="16">
        <f t="shared" si="6"/>
        <v>48.042011000000002</v>
      </c>
      <c r="L134" s="17">
        <f t="shared" si="3"/>
        <v>20.623691210594824</v>
      </c>
      <c r="M134" s="12">
        <f t="shared" si="4"/>
        <v>-1.5695115257958081E-2</v>
      </c>
    </row>
    <row r="135" spans="1:13" s="122" customFormat="1" x14ac:dyDescent="0.3">
      <c r="A135" s="10">
        <v>44415.538888888892</v>
      </c>
      <c r="B135" s="122" t="s">
        <v>396</v>
      </c>
      <c r="C135" s="122">
        <v>7</v>
      </c>
      <c r="D135" s="17">
        <v>267.8</v>
      </c>
      <c r="E135" s="17">
        <v>18</v>
      </c>
      <c r="F135" s="13">
        <v>0.19452546296296294</v>
      </c>
      <c r="G135" s="122">
        <v>36798</v>
      </c>
      <c r="H135" s="24">
        <v>0.91</v>
      </c>
      <c r="I135" s="122">
        <v>15.521000000000001</v>
      </c>
      <c r="J135" s="122">
        <v>2.6989999999999998</v>
      </c>
      <c r="K135" s="16">
        <f t="shared" si="6"/>
        <v>41.891179000000001</v>
      </c>
      <c r="L135" s="17">
        <f t="shared" si="3"/>
        <v>17.254042909606341</v>
      </c>
      <c r="M135" s="12">
        <f t="shared" si="4"/>
        <v>4.3233756534727386E-2</v>
      </c>
    </row>
    <row r="136" spans="1:13" s="122" customFormat="1" x14ac:dyDescent="0.3">
      <c r="A136" s="10">
        <v>44416.481944444444</v>
      </c>
      <c r="B136" s="122" t="s">
        <v>331</v>
      </c>
      <c r="C136" s="122">
        <v>19</v>
      </c>
      <c r="D136" s="17">
        <v>356.2</v>
      </c>
      <c r="E136" s="17">
        <v>19.8</v>
      </c>
      <c r="F136" s="13">
        <v>0.2250115740740741</v>
      </c>
      <c r="G136" s="122">
        <v>37155</v>
      </c>
      <c r="H136" s="24">
        <v>0.87</v>
      </c>
      <c r="I136" s="122">
        <v>18.715</v>
      </c>
      <c r="J136" s="122">
        <v>2.6890000000000001</v>
      </c>
      <c r="K136" s="16">
        <f t="shared" si="6"/>
        <v>50.324635000000001</v>
      </c>
      <c r="L136" s="17">
        <f t="shared" si="3"/>
        <v>19.032861341170182</v>
      </c>
      <c r="M136" s="12">
        <f t="shared" si="4"/>
        <v>4.0306007860752446E-2</v>
      </c>
    </row>
    <row r="137" spans="1:13" s="122" customFormat="1" x14ac:dyDescent="0.3">
      <c r="A137" s="10">
        <v>44417.397916666669</v>
      </c>
      <c r="B137" s="122" t="s">
        <v>89</v>
      </c>
      <c r="C137" s="122">
        <v>3</v>
      </c>
      <c r="D137" s="17">
        <v>229.8</v>
      </c>
      <c r="E137" s="17">
        <v>18.2</v>
      </c>
      <c r="F137" s="13">
        <v>0.17956018518518521</v>
      </c>
      <c r="G137" s="122">
        <v>37385</v>
      </c>
      <c r="H137" s="24">
        <v>0.85</v>
      </c>
      <c r="I137" s="122">
        <v>12.726000000000001</v>
      </c>
      <c r="J137" s="122">
        <v>2.6989999999999998</v>
      </c>
      <c r="K137" s="16">
        <f t="shared" si="6"/>
        <v>34.347473999999998</v>
      </c>
      <c r="L137" s="17">
        <f t="shared" si="3"/>
        <v>18.057520037718056</v>
      </c>
      <c r="M137" s="12">
        <f t="shared" si="4"/>
        <v>7.8903394255875892E-3</v>
      </c>
    </row>
    <row r="138" spans="1:13" s="122" customFormat="1" x14ac:dyDescent="0.3">
      <c r="A138" s="10">
        <v>44419.556944444441</v>
      </c>
      <c r="B138" s="122" t="s">
        <v>89</v>
      </c>
      <c r="C138" s="122">
        <v>7</v>
      </c>
      <c r="D138" s="17">
        <v>246.1</v>
      </c>
      <c r="E138" s="17">
        <v>18.399999999999999</v>
      </c>
      <c r="F138" s="13">
        <v>0.2542476851851852</v>
      </c>
      <c r="G138" s="122">
        <v>37631</v>
      </c>
      <c r="H138" s="24">
        <v>0.82</v>
      </c>
      <c r="I138" s="122">
        <v>13.651</v>
      </c>
      <c r="J138" s="122">
        <v>2.6989999999999998</v>
      </c>
      <c r="K138" s="16">
        <f t="shared" si="6"/>
        <v>36.844048999999998</v>
      </c>
      <c r="L138" s="17">
        <f t="shared" si="3"/>
        <v>18.027983297926891</v>
      </c>
      <c r="M138" s="12">
        <f t="shared" si="4"/>
        <v>2.063551401869157E-2</v>
      </c>
    </row>
    <row r="139" spans="1:13" s="122" customFormat="1" x14ac:dyDescent="0.3">
      <c r="A139" s="10">
        <v>44429.519444444442</v>
      </c>
      <c r="B139" s="122" t="s">
        <v>398</v>
      </c>
      <c r="C139" s="122">
        <v>6</v>
      </c>
      <c r="D139" s="17">
        <v>213</v>
      </c>
      <c r="E139" s="17">
        <v>19.600000000000001</v>
      </c>
      <c r="F139" s="13">
        <v>0.18586805555555555</v>
      </c>
      <c r="G139" s="122">
        <v>37844</v>
      </c>
      <c r="H139" s="24">
        <v>0.8</v>
      </c>
      <c r="I139" s="122">
        <v>10.946</v>
      </c>
      <c r="J139" s="122">
        <v>2.6190000000000002</v>
      </c>
      <c r="K139" s="16">
        <f t="shared" si="6"/>
        <v>28.667574000000002</v>
      </c>
      <c r="L139" s="17">
        <f t="shared" si="3"/>
        <v>19.459163164626347</v>
      </c>
      <c r="M139" s="12">
        <f t="shared" si="4"/>
        <v>7.2375586854460661E-3</v>
      </c>
    </row>
    <row r="140" spans="1:13" s="122" customFormat="1" x14ac:dyDescent="0.3">
      <c r="A140" s="10">
        <v>44429.707638888889</v>
      </c>
      <c r="B140" s="122" t="s">
        <v>399</v>
      </c>
      <c r="C140" s="122">
        <v>4</v>
      </c>
      <c r="D140" s="17">
        <v>202.5</v>
      </c>
      <c r="E140" s="17">
        <v>19.399999999999999</v>
      </c>
      <c r="F140" s="13">
        <v>0.13318287037037038</v>
      </c>
      <c r="G140" s="122">
        <v>38047</v>
      </c>
      <c r="H140" s="24">
        <v>0.78</v>
      </c>
      <c r="I140" s="122">
        <v>10.903</v>
      </c>
      <c r="J140" s="122">
        <v>2.9590000000000001</v>
      </c>
      <c r="K140" s="16">
        <f t="shared" si="6"/>
        <v>32.261977000000002</v>
      </c>
      <c r="L140" s="17">
        <f t="shared" si="3"/>
        <v>18.572869852334218</v>
      </c>
      <c r="M140" s="12">
        <f t="shared" si="4"/>
        <v>4.4534320987654308E-2</v>
      </c>
    </row>
    <row r="141" spans="1:13" s="122" customFormat="1" x14ac:dyDescent="0.3">
      <c r="A141" s="10">
        <v>44429.873611111114</v>
      </c>
      <c r="B141" s="122" t="s">
        <v>400</v>
      </c>
      <c r="C141" s="122">
        <v>5</v>
      </c>
      <c r="D141" s="17">
        <v>259</v>
      </c>
      <c r="E141" s="17">
        <v>18.100000000000001</v>
      </c>
      <c r="F141" s="13">
        <v>0.13954861111111111</v>
      </c>
      <c r="G141" s="122">
        <v>38306</v>
      </c>
      <c r="H141" s="24">
        <v>0.75</v>
      </c>
      <c r="I141" s="122">
        <v>14.930999999999999</v>
      </c>
      <c r="J141" s="122">
        <v>3.1589999999999998</v>
      </c>
      <c r="K141" s="16">
        <f t="shared" si="6"/>
        <v>47.167028999999992</v>
      </c>
      <c r="L141" s="17">
        <f t="shared" si="3"/>
        <v>17.346460384435069</v>
      </c>
      <c r="M141" s="12">
        <f t="shared" si="4"/>
        <v>4.3440540540540473E-2</v>
      </c>
    </row>
    <row r="142" spans="1:13" s="122" customFormat="1" x14ac:dyDescent="0.3">
      <c r="A142" s="10">
        <v>44430.074999999997</v>
      </c>
      <c r="B142" s="122" t="s">
        <v>334</v>
      </c>
      <c r="C142" s="122">
        <v>1</v>
      </c>
      <c r="D142" s="17">
        <v>234.4</v>
      </c>
      <c r="E142" s="17">
        <v>20.5</v>
      </c>
      <c r="F142" s="13">
        <v>0.22679398148148147</v>
      </c>
      <c r="G142" s="122">
        <v>38540</v>
      </c>
      <c r="H142" s="24">
        <v>0.73</v>
      </c>
      <c r="I142" s="122">
        <v>11.348000000000001</v>
      </c>
      <c r="J142" s="122">
        <v>3.0489999999999999</v>
      </c>
      <c r="K142" s="16">
        <f t="shared" si="6"/>
        <v>34.600051999999998</v>
      </c>
      <c r="L142" s="17">
        <f t="shared" si="3"/>
        <v>20.655622136059218</v>
      </c>
      <c r="M142" s="12">
        <f t="shared" si="4"/>
        <v>-7.5341296928328472E-3</v>
      </c>
    </row>
    <row r="143" spans="1:13" s="78" customFormat="1" x14ac:dyDescent="0.3">
      <c r="A143" s="10">
        <v>44430.695833333331</v>
      </c>
      <c r="B143" s="78" t="s">
        <v>317</v>
      </c>
      <c r="C143" s="78">
        <v>3</v>
      </c>
      <c r="D143" s="17">
        <v>315</v>
      </c>
      <c r="E143" s="17">
        <v>20.2</v>
      </c>
      <c r="F143" s="13">
        <v>0.18667824074074071</v>
      </c>
      <c r="G143" s="78">
        <v>38855</v>
      </c>
      <c r="H143" s="24">
        <v>0.7</v>
      </c>
      <c r="I143" s="78">
        <v>16.573</v>
      </c>
      <c r="J143" s="78">
        <v>2.9790000000000001</v>
      </c>
      <c r="K143" s="16">
        <f t="shared" si="6"/>
        <v>49.370967</v>
      </c>
      <c r="L143" s="17">
        <f t="shared" si="3"/>
        <v>19.006818318952512</v>
      </c>
      <c r="M143" s="12">
        <f t="shared" si="4"/>
        <v>6.2776507936507908E-2</v>
      </c>
    </row>
    <row r="144" spans="1:13" s="78" customFormat="1" x14ac:dyDescent="0.3">
      <c r="A144" s="10">
        <v>44443.397916666669</v>
      </c>
      <c r="B144" s="78" t="s">
        <v>317</v>
      </c>
      <c r="C144" s="78">
        <v>9</v>
      </c>
      <c r="D144" s="17">
        <v>350.3</v>
      </c>
      <c r="E144" s="17">
        <v>19.8</v>
      </c>
      <c r="F144" s="13">
        <v>0.50643518518518515</v>
      </c>
      <c r="G144" s="78">
        <v>39206</v>
      </c>
      <c r="H144" s="24">
        <v>0.66</v>
      </c>
      <c r="I144" s="78">
        <v>18.163</v>
      </c>
      <c r="J144" s="78">
        <v>2.9689999999999999</v>
      </c>
      <c r="K144" s="16">
        <f t="shared" si="5"/>
        <v>53.925947000000001</v>
      </c>
      <c r="L144" s="17">
        <f t="shared" si="3"/>
        <v>19.286461487639709</v>
      </c>
      <c r="M144" s="12">
        <f t="shared" si="4"/>
        <v>2.6626891236083194E-2</v>
      </c>
    </row>
    <row r="145" spans="1:13" x14ac:dyDescent="0.3">
      <c r="A145" s="10">
        <v>44443.952777777777</v>
      </c>
      <c r="B145" s="78" t="s">
        <v>401</v>
      </c>
      <c r="C145" s="78">
        <v>5</v>
      </c>
      <c r="D145" s="17">
        <v>369.8</v>
      </c>
      <c r="E145" s="17">
        <v>22.2</v>
      </c>
      <c r="F145" s="13">
        <v>0.32829861111111108</v>
      </c>
      <c r="G145" s="78">
        <v>39576</v>
      </c>
      <c r="H145" s="24">
        <v>0.63</v>
      </c>
      <c r="I145" s="78">
        <v>17.73</v>
      </c>
      <c r="J145" s="78">
        <v>2.9390000000000001</v>
      </c>
      <c r="K145" s="16">
        <f t="shared" si="5"/>
        <v>52.108470000000004</v>
      </c>
      <c r="L145" s="17">
        <f t="shared" si="3"/>
        <v>20.857304004512127</v>
      </c>
      <c r="M145" s="12">
        <f t="shared" si="4"/>
        <v>6.437533802055162E-2</v>
      </c>
    </row>
    <row r="146" spans="1:13" x14ac:dyDescent="0.3">
      <c r="A146" s="10">
        <v>44445.290277777778</v>
      </c>
      <c r="B146" s="78" t="s">
        <v>402</v>
      </c>
      <c r="C146" s="78">
        <v>7</v>
      </c>
      <c r="D146" s="17">
        <v>306.8</v>
      </c>
      <c r="E146" s="17">
        <v>19.5</v>
      </c>
      <c r="F146" s="13">
        <v>0.32185185185185183</v>
      </c>
      <c r="G146" s="78">
        <v>39883</v>
      </c>
      <c r="H146" s="24">
        <v>0.6</v>
      </c>
      <c r="I146" s="78">
        <v>16.503</v>
      </c>
      <c r="J146" s="78">
        <v>2.9990000000000001</v>
      </c>
      <c r="K146" s="16">
        <f t="shared" si="5"/>
        <v>49.492497</v>
      </c>
      <c r="L146" s="17">
        <f t="shared" si="3"/>
        <v>18.590559292249896</v>
      </c>
      <c r="M146" s="12">
        <f t="shared" si="4"/>
        <v>4.8919491525423631E-2</v>
      </c>
    </row>
    <row r="147" spans="1:13" s="127" customFormat="1" x14ac:dyDescent="0.3">
      <c r="A147" s="10">
        <v>44445.501388888886</v>
      </c>
      <c r="B147" s="127" t="s">
        <v>403</v>
      </c>
      <c r="C147" s="127">
        <v>2</v>
      </c>
      <c r="D147" s="17">
        <v>213.4</v>
      </c>
      <c r="E147" s="17">
        <v>22.2</v>
      </c>
      <c r="F147" s="13">
        <v>0.13084490740740742</v>
      </c>
      <c r="G147" s="127">
        <v>40096</v>
      </c>
      <c r="H147" s="24">
        <v>0.57999999999999996</v>
      </c>
      <c r="I147" s="127">
        <v>9.4920000000000009</v>
      </c>
      <c r="J147" s="127">
        <v>3.0990000000000002</v>
      </c>
      <c r="K147" s="16">
        <f t="shared" si="5"/>
        <v>29.415708000000006</v>
      </c>
      <c r="L147" s="17">
        <f t="shared" si="3"/>
        <v>22.482090181205223</v>
      </c>
      <c r="M147" s="12">
        <f t="shared" si="4"/>
        <v>-1.254732895970001E-2</v>
      </c>
    </row>
    <row r="148" spans="1:13" s="127" customFormat="1" x14ac:dyDescent="0.3">
      <c r="A148" s="10">
        <v>44445.750694444447</v>
      </c>
      <c r="B148" s="127" t="s">
        <v>404</v>
      </c>
      <c r="C148" s="127">
        <v>7</v>
      </c>
      <c r="D148" s="17">
        <v>360.1</v>
      </c>
      <c r="E148" s="17">
        <v>18.5</v>
      </c>
      <c r="F148" s="13">
        <v>0.19893518518518519</v>
      </c>
      <c r="G148" s="127">
        <v>40456</v>
      </c>
      <c r="H148" s="24">
        <v>0.54</v>
      </c>
      <c r="I148" s="127">
        <v>19.614999999999998</v>
      </c>
      <c r="J148" s="127">
        <v>2.9590000000000001</v>
      </c>
      <c r="K148" s="16">
        <f t="shared" si="5"/>
        <v>58.040785</v>
      </c>
      <c r="L148" s="17">
        <f t="shared" si="3"/>
        <v>18.358399184297735</v>
      </c>
      <c r="M148" s="12">
        <f t="shared" si="4"/>
        <v>7.7131352402108888E-3</v>
      </c>
    </row>
    <row r="149" spans="1:13" s="127" customFormat="1" x14ac:dyDescent="0.3">
      <c r="A149" s="10">
        <v>44445.862500000003</v>
      </c>
      <c r="B149" s="127" t="s">
        <v>405</v>
      </c>
      <c r="C149" s="127">
        <v>12</v>
      </c>
      <c r="D149" s="17">
        <v>178.4</v>
      </c>
      <c r="E149" s="17">
        <v>18.600000000000001</v>
      </c>
      <c r="F149" s="13">
        <v>9.9409722222222219E-2</v>
      </c>
      <c r="G149" s="127">
        <v>40635</v>
      </c>
      <c r="H149" s="24">
        <v>0.52</v>
      </c>
      <c r="I149" s="127">
        <v>10.128</v>
      </c>
      <c r="J149" s="127">
        <v>2.7589999999999999</v>
      </c>
      <c r="K149" s="16">
        <f t="shared" si="5"/>
        <v>27.943151999999998</v>
      </c>
      <c r="L149" s="17">
        <f t="shared" si="3"/>
        <v>17.614533965244867</v>
      </c>
      <c r="M149" s="12">
        <f t="shared" si="4"/>
        <v>5.5946188340807224E-2</v>
      </c>
    </row>
    <row r="150" spans="1:13" s="127" customFormat="1" x14ac:dyDescent="0.3">
      <c r="A150" s="10">
        <v>44449.644444444442</v>
      </c>
      <c r="B150" s="128" t="s">
        <v>89</v>
      </c>
      <c r="C150" s="127">
        <v>6</v>
      </c>
      <c r="D150" s="17">
        <v>259</v>
      </c>
      <c r="E150" s="17">
        <v>20.9</v>
      </c>
      <c r="F150" s="13">
        <v>0.2109375</v>
      </c>
      <c r="G150" s="127">
        <v>40894</v>
      </c>
      <c r="H150" s="24">
        <v>0.5</v>
      </c>
      <c r="I150" s="127">
        <v>12.548</v>
      </c>
      <c r="J150" s="127">
        <v>2.6190000000000002</v>
      </c>
      <c r="K150" s="16">
        <f t="shared" si="5"/>
        <v>32.863212000000004</v>
      </c>
      <c r="L150" s="17">
        <f t="shared" si="3"/>
        <v>20.640739560089258</v>
      </c>
      <c r="M150" s="12">
        <f t="shared" si="4"/>
        <v>1.2560617760617676E-2</v>
      </c>
    </row>
    <row r="151" spans="1:13" s="127" customFormat="1" x14ac:dyDescent="0.3">
      <c r="A151" s="10">
        <v>44456.629166666666</v>
      </c>
      <c r="B151" s="127" t="s">
        <v>442</v>
      </c>
      <c r="C151" s="127">
        <v>6</v>
      </c>
      <c r="D151" s="17">
        <v>159.4</v>
      </c>
      <c r="E151" s="17">
        <v>18.5</v>
      </c>
      <c r="F151" s="13">
        <v>0.18188657407407408</v>
      </c>
      <c r="G151" s="127">
        <v>41054</v>
      </c>
      <c r="H151" s="24">
        <v>0.99</v>
      </c>
      <c r="I151" s="127">
        <v>6.3719999999999999</v>
      </c>
      <c r="J151" s="127">
        <v>2.7989999999999999</v>
      </c>
      <c r="K151" s="16">
        <f t="shared" si="5"/>
        <v>17.835228000000001</v>
      </c>
      <c r="L151" s="17">
        <f t="shared" si="3"/>
        <v>25.015693659761457</v>
      </c>
      <c r="M151" s="12">
        <f t="shared" si="4"/>
        <v>-0.26046424090338771</v>
      </c>
    </row>
    <row r="152" spans="1:13" s="142" customFormat="1" x14ac:dyDescent="0.3">
      <c r="A152" s="10">
        <v>44457.188194444447</v>
      </c>
      <c r="B152" s="142" t="s">
        <v>443</v>
      </c>
      <c r="C152" s="142">
        <v>8</v>
      </c>
      <c r="D152" s="17">
        <v>162.80000000000001</v>
      </c>
      <c r="E152" s="17">
        <v>20.2</v>
      </c>
      <c r="F152" s="13">
        <v>0.12349537037037038</v>
      </c>
      <c r="G152" s="142">
        <v>41216</v>
      </c>
      <c r="H152" s="24">
        <v>0.98</v>
      </c>
      <c r="I152" s="142">
        <v>10.428000000000001</v>
      </c>
      <c r="J152" s="142">
        <v>2.6789999999999998</v>
      </c>
      <c r="K152" s="16">
        <f t="shared" si="5"/>
        <v>27.936612</v>
      </c>
      <c r="L152" s="17">
        <f t="shared" si="3"/>
        <v>15.611814345991561</v>
      </c>
      <c r="M152" s="12">
        <f t="shared" si="4"/>
        <v>0.2938918918918918</v>
      </c>
    </row>
    <row r="153" spans="1:13" s="142" customFormat="1" x14ac:dyDescent="0.3">
      <c r="A153" s="10">
        <v>44458.574999999997</v>
      </c>
      <c r="B153" s="142" t="s">
        <v>444</v>
      </c>
      <c r="C153" s="142">
        <v>10</v>
      </c>
      <c r="D153" s="17">
        <v>245.2</v>
      </c>
      <c r="E153" s="17">
        <v>20.399999999999999</v>
      </c>
      <c r="F153" s="13">
        <v>0.4128472222222222</v>
      </c>
      <c r="G153" s="142">
        <v>41462</v>
      </c>
      <c r="H153" s="24">
        <v>0.95</v>
      </c>
      <c r="I153" s="142">
        <v>12.487</v>
      </c>
      <c r="J153" s="142">
        <v>2.6890000000000001</v>
      </c>
      <c r="K153" s="16">
        <f t="shared" si="5"/>
        <v>33.577542999999999</v>
      </c>
      <c r="L153" s="17">
        <f t="shared" si="3"/>
        <v>19.636421878753904</v>
      </c>
      <c r="M153" s="12">
        <f t="shared" si="4"/>
        <v>3.8885807504078329E-2</v>
      </c>
    </row>
    <row r="154" spans="1:13" s="142" customFormat="1" x14ac:dyDescent="0.3">
      <c r="A154" s="10">
        <v>44461.593055555553</v>
      </c>
      <c r="B154" s="142" t="s">
        <v>89</v>
      </c>
      <c r="C154" s="142">
        <v>3</v>
      </c>
      <c r="D154" s="17">
        <v>222.7</v>
      </c>
      <c r="E154" s="17">
        <v>19.2</v>
      </c>
      <c r="F154" s="13">
        <v>0.29692129629629632</v>
      </c>
      <c r="G154" s="142">
        <v>41685</v>
      </c>
      <c r="H154" s="24">
        <v>0.93</v>
      </c>
      <c r="I154" s="142">
        <v>12.141999999999999</v>
      </c>
      <c r="J154" s="142">
        <v>2.5990000000000002</v>
      </c>
      <c r="K154" s="16">
        <f t="shared" si="5"/>
        <v>31.557058000000001</v>
      </c>
      <c r="L154" s="17">
        <f t="shared" si="3"/>
        <v>18.341294679624443</v>
      </c>
      <c r="M154" s="12">
        <f t="shared" si="4"/>
        <v>4.6818140996856661E-2</v>
      </c>
    </row>
    <row r="155" spans="1:13" s="142" customFormat="1" x14ac:dyDescent="0.3">
      <c r="A155" s="10">
        <v>44463.059027777781</v>
      </c>
      <c r="B155" s="142" t="s">
        <v>445</v>
      </c>
      <c r="C155" s="142">
        <v>18</v>
      </c>
      <c r="D155" s="17">
        <v>380</v>
      </c>
      <c r="E155" s="17">
        <v>21.5</v>
      </c>
      <c r="F155" s="13">
        <v>0.33758101851851857</v>
      </c>
      <c r="G155" s="142">
        <v>42065</v>
      </c>
      <c r="H155" s="24">
        <v>0.89</v>
      </c>
      <c r="I155" s="142">
        <v>18.370999999999999</v>
      </c>
      <c r="J155" s="142">
        <v>2.569</v>
      </c>
      <c r="K155" s="16">
        <f t="shared" si="5"/>
        <v>47.195098999999999</v>
      </c>
      <c r="L155" s="17">
        <f t="shared" si="3"/>
        <v>20.684774916988733</v>
      </c>
      <c r="M155" s="12">
        <f t="shared" si="4"/>
        <v>3.9411842105263162E-2</v>
      </c>
    </row>
    <row r="156" spans="1:13" s="127" customFormat="1" x14ac:dyDescent="0.3">
      <c r="A156" s="10">
        <v>44463.53125</v>
      </c>
      <c r="B156" s="142" t="s">
        <v>446</v>
      </c>
      <c r="C156" s="142">
        <v>4</v>
      </c>
      <c r="D156" s="17">
        <v>263.8</v>
      </c>
      <c r="E156" s="17">
        <v>19.600000000000001</v>
      </c>
      <c r="F156" s="13">
        <v>0.21961805555555555</v>
      </c>
      <c r="G156" s="142">
        <v>42329</v>
      </c>
      <c r="H156" s="24">
        <v>0.87</v>
      </c>
      <c r="I156" s="142">
        <v>14.035</v>
      </c>
      <c r="J156" s="142">
        <v>2.7789999999999999</v>
      </c>
      <c r="K156" s="16">
        <f t="shared" si="5"/>
        <v>39.003264999999999</v>
      </c>
      <c r="L156" s="17">
        <f t="shared" si="3"/>
        <v>18.795867474171715</v>
      </c>
      <c r="M156" s="12">
        <f t="shared" si="4"/>
        <v>4.2782410917361569E-2</v>
      </c>
    </row>
    <row r="157" spans="1:13" s="127" customFormat="1" x14ac:dyDescent="0.3">
      <c r="A157" s="10">
        <v>44464.369444444441</v>
      </c>
      <c r="B157" s="142" t="s">
        <v>89</v>
      </c>
      <c r="C157" s="142">
        <v>3</v>
      </c>
      <c r="D157" s="17">
        <v>317.8</v>
      </c>
      <c r="E157" s="17">
        <v>20.2</v>
      </c>
      <c r="F157" s="13">
        <v>0.28565972222222219</v>
      </c>
      <c r="G157" s="142">
        <v>42647</v>
      </c>
      <c r="H157" s="24">
        <v>0.83</v>
      </c>
      <c r="I157" s="142">
        <v>17.036000000000001</v>
      </c>
      <c r="J157" s="142">
        <v>2.5990000000000002</v>
      </c>
      <c r="K157" s="16">
        <f t="shared" si="5"/>
        <v>44.276564000000008</v>
      </c>
      <c r="L157" s="17">
        <f t="shared" si="3"/>
        <v>18.654613759098378</v>
      </c>
      <c r="M157" s="12">
        <f t="shared" si="4"/>
        <v>8.2842039018250491E-2</v>
      </c>
    </row>
    <row r="158" spans="1:13" s="127" customFormat="1" x14ac:dyDescent="0.3">
      <c r="A158" s="10">
        <v>44471.548611111109</v>
      </c>
      <c r="B158" s="142" t="s">
        <v>447</v>
      </c>
      <c r="C158" s="142">
        <v>3</v>
      </c>
      <c r="D158" s="17">
        <v>369.9</v>
      </c>
      <c r="E158" s="17">
        <v>21</v>
      </c>
      <c r="F158" s="13">
        <v>0.37125000000000002</v>
      </c>
      <c r="G158" s="142">
        <v>43017</v>
      </c>
      <c r="H158" s="24">
        <v>0.8</v>
      </c>
      <c r="I158" s="142">
        <v>18.241</v>
      </c>
      <c r="J158" s="142">
        <v>2.669</v>
      </c>
      <c r="K158" s="16">
        <f t="shared" si="5"/>
        <v>48.685229</v>
      </c>
      <c r="L158" s="17">
        <f t="shared" si="3"/>
        <v>20.278493503645631</v>
      </c>
      <c r="M158" s="12">
        <f t="shared" si="4"/>
        <v>3.5579886455799015E-2</v>
      </c>
    </row>
    <row r="159" spans="1:13" s="143" customFormat="1" x14ac:dyDescent="0.3">
      <c r="A159" s="10">
        <v>44470.788194444445</v>
      </c>
      <c r="B159" s="143" t="s">
        <v>448</v>
      </c>
      <c r="C159" s="143">
        <v>2</v>
      </c>
      <c r="D159" s="17">
        <v>348.7</v>
      </c>
      <c r="E159" s="17">
        <v>18.600000000000001</v>
      </c>
      <c r="F159" s="13">
        <v>0.21456018518518519</v>
      </c>
      <c r="G159" s="143">
        <v>43365</v>
      </c>
      <c r="H159" s="24">
        <v>0.76</v>
      </c>
      <c r="I159" s="143">
        <v>18.631</v>
      </c>
      <c r="J159" s="143">
        <v>3.0390000000000001</v>
      </c>
      <c r="K159" s="16">
        <f t="shared" si="5"/>
        <v>56.619609000000004</v>
      </c>
      <c r="L159" s="17">
        <f t="shared" si="3"/>
        <v>18.716118297461218</v>
      </c>
      <c r="M159" s="12">
        <f t="shared" si="4"/>
        <v>-6.2041869802119676E-3</v>
      </c>
    </row>
    <row r="160" spans="1:13" s="143" customFormat="1" x14ac:dyDescent="0.3">
      <c r="A160" s="10">
        <v>44470.946759259263</v>
      </c>
      <c r="B160" s="143" t="s">
        <v>334</v>
      </c>
      <c r="C160" s="143">
        <v>7</v>
      </c>
      <c r="D160" s="17">
        <v>351.1</v>
      </c>
      <c r="E160" s="17">
        <v>20.399999999999999</v>
      </c>
      <c r="F160" s="13">
        <v>0.19015046296296298</v>
      </c>
      <c r="G160" s="143">
        <v>43717</v>
      </c>
      <c r="H160" s="24">
        <v>0.73</v>
      </c>
      <c r="I160" s="143">
        <v>17.574999999999999</v>
      </c>
      <c r="J160" s="143">
        <v>3.2189999999999999</v>
      </c>
      <c r="K160" s="16">
        <f t="shared" si="5"/>
        <v>56.573924999999996</v>
      </c>
      <c r="L160" s="17">
        <f t="shared" si="3"/>
        <v>19.977240398293031</v>
      </c>
      <c r="M160" s="12">
        <f t="shared" si="4"/>
        <v>2.1162062090572364E-2</v>
      </c>
    </row>
    <row r="161" spans="1:13" s="143" customFormat="1" x14ac:dyDescent="0.3">
      <c r="A161" s="10">
        <v>44476.756944444445</v>
      </c>
      <c r="B161" s="143" t="s">
        <v>449</v>
      </c>
      <c r="C161" s="143">
        <v>2</v>
      </c>
      <c r="D161" s="17">
        <v>303.39999999999998</v>
      </c>
      <c r="E161" s="17">
        <v>20.7</v>
      </c>
      <c r="F161" s="13">
        <v>0.28608796296296296</v>
      </c>
      <c r="G161" s="143">
        <v>44020</v>
      </c>
      <c r="H161" s="24">
        <v>0.7</v>
      </c>
      <c r="I161" s="143">
        <v>14.882999999999999</v>
      </c>
      <c r="J161" s="143">
        <v>2.9990000000000001</v>
      </c>
      <c r="K161" s="16">
        <f t="shared" si="5"/>
        <v>44.634116999999996</v>
      </c>
      <c r="L161" s="17">
        <f t="shared" si="3"/>
        <v>20.385674931129476</v>
      </c>
      <c r="M161" s="12">
        <f t="shared" si="4"/>
        <v>1.5418918918918889E-2</v>
      </c>
    </row>
    <row r="162" spans="1:13" s="143" customFormat="1" x14ac:dyDescent="0.3">
      <c r="A162" s="10">
        <v>44476.993750000001</v>
      </c>
      <c r="B162" s="143" t="s">
        <v>335</v>
      </c>
      <c r="C162" s="143">
        <v>7</v>
      </c>
      <c r="D162" s="17">
        <v>300.5</v>
      </c>
      <c r="E162" s="17">
        <v>22.2</v>
      </c>
      <c r="F162" s="13">
        <v>0.17620370370370372</v>
      </c>
      <c r="G162" s="143">
        <v>44321</v>
      </c>
      <c r="H162" s="24">
        <v>0.67</v>
      </c>
      <c r="I162" s="143">
        <v>13.865</v>
      </c>
      <c r="J162" s="143">
        <v>3.1989999999999998</v>
      </c>
      <c r="K162" s="16">
        <f t="shared" si="5"/>
        <v>44.354134999999999</v>
      </c>
      <c r="L162" s="17">
        <f t="shared" si="3"/>
        <v>21.673278038225749</v>
      </c>
      <c r="M162" s="12">
        <f t="shared" si="4"/>
        <v>2.4302828618968375E-2</v>
      </c>
    </row>
    <row r="163" spans="1:13" s="143" customFormat="1" x14ac:dyDescent="0.3">
      <c r="A163" s="10">
        <v>44477.340104166666</v>
      </c>
      <c r="B163" s="143" t="s">
        <v>450</v>
      </c>
      <c r="C163" s="143">
        <v>6</v>
      </c>
      <c r="D163" s="17">
        <v>320</v>
      </c>
      <c r="E163" s="17">
        <v>16.600000000000001</v>
      </c>
      <c r="F163" s="13">
        <v>0.29043981481481479</v>
      </c>
      <c r="G163" s="143">
        <v>44641</v>
      </c>
      <c r="H163" s="24">
        <v>0.64</v>
      </c>
      <c r="I163" s="143">
        <v>19.530999999999999</v>
      </c>
      <c r="J163" s="143">
        <v>3.0990000000000002</v>
      </c>
      <c r="K163" s="16">
        <f t="shared" si="5"/>
        <v>60.526569000000002</v>
      </c>
      <c r="L163" s="17">
        <f t="shared" si="3"/>
        <v>16.384209717884389</v>
      </c>
      <c r="M163" s="12">
        <f t="shared" si="4"/>
        <v>1.3170625000000102E-2</v>
      </c>
    </row>
    <row r="164" spans="1:13" s="143" customFormat="1" x14ac:dyDescent="0.3">
      <c r="A164" s="10">
        <v>44477.555138888885</v>
      </c>
      <c r="B164" s="143" t="s">
        <v>451</v>
      </c>
      <c r="C164" s="143">
        <v>7</v>
      </c>
      <c r="D164" s="17">
        <v>317.5</v>
      </c>
      <c r="E164" s="17">
        <v>19.100000000000001</v>
      </c>
      <c r="F164" s="13">
        <v>0.19638888888888886</v>
      </c>
      <c r="G164" s="143">
        <v>44959</v>
      </c>
      <c r="H164" s="24">
        <v>0.6</v>
      </c>
      <c r="I164" s="143">
        <v>17.082000000000001</v>
      </c>
      <c r="J164" s="143">
        <v>2.859</v>
      </c>
      <c r="K164" s="16">
        <f t="shared" si="5"/>
        <v>48.837437999999999</v>
      </c>
      <c r="L164" s="17">
        <f t="shared" si="3"/>
        <v>18.586816532022009</v>
      </c>
      <c r="M164" s="12">
        <f t="shared" si="4"/>
        <v>2.761007874015764E-2</v>
      </c>
    </row>
    <row r="165" spans="1:13" s="143" customFormat="1" x14ac:dyDescent="0.3">
      <c r="A165" s="10">
        <v>44481.771527777775</v>
      </c>
      <c r="B165" s="143" t="s">
        <v>461</v>
      </c>
      <c r="C165" s="143">
        <v>9</v>
      </c>
      <c r="D165" s="17">
        <v>383.7</v>
      </c>
      <c r="E165" s="17">
        <v>22.4</v>
      </c>
      <c r="F165" s="13">
        <v>0.38077546296296294</v>
      </c>
      <c r="G165" s="143">
        <v>45342</v>
      </c>
      <c r="H165" s="24">
        <v>0.56999999999999995</v>
      </c>
      <c r="I165" s="143">
        <v>17.948</v>
      </c>
      <c r="J165" s="143">
        <v>2.669</v>
      </c>
      <c r="K165" s="16">
        <f t="shared" si="5"/>
        <v>47.903212000000003</v>
      </c>
      <c r="L165" s="17">
        <f t="shared" si="3"/>
        <v>21.378426565634054</v>
      </c>
      <c r="M165" s="12">
        <f t="shared" si="4"/>
        <v>4.7785248892363796E-2</v>
      </c>
    </row>
    <row r="166" spans="1:13" s="143" customFormat="1" x14ac:dyDescent="0.3">
      <c r="A166" s="10">
        <v>44484.793055555558</v>
      </c>
      <c r="B166" s="143" t="s">
        <v>444</v>
      </c>
      <c r="C166" s="143">
        <v>11</v>
      </c>
      <c r="D166" s="17">
        <v>298.5</v>
      </c>
      <c r="E166" s="17">
        <v>19</v>
      </c>
      <c r="F166" s="13">
        <v>0.25814814814814818</v>
      </c>
      <c r="G166" s="143">
        <v>45641</v>
      </c>
      <c r="H166" s="24">
        <v>0.54</v>
      </c>
      <c r="I166" s="143">
        <v>16.329999999999998</v>
      </c>
      <c r="J166" s="143">
        <v>2.8889999999999998</v>
      </c>
      <c r="K166" s="16">
        <f t="shared" si="5"/>
        <v>47.177369999999989</v>
      </c>
      <c r="L166" s="17">
        <f t="shared" si="3"/>
        <v>18.279240661359463</v>
      </c>
      <c r="M166" s="12">
        <f t="shared" si="4"/>
        <v>3.9430485762143919E-2</v>
      </c>
    </row>
    <row r="167" spans="1:13" s="143" customFormat="1" x14ac:dyDescent="0.3">
      <c r="A167" s="10">
        <v>44486.611805555556</v>
      </c>
      <c r="B167" s="143" t="s">
        <v>331</v>
      </c>
      <c r="C167" s="143">
        <v>21</v>
      </c>
      <c r="D167" s="17">
        <v>354.1</v>
      </c>
      <c r="E167" s="17">
        <v>19.8</v>
      </c>
      <c r="F167" s="13">
        <v>0.29668981481481482</v>
      </c>
      <c r="G167" s="143">
        <v>45995</v>
      </c>
      <c r="H167" s="24">
        <v>0.5</v>
      </c>
      <c r="I167" s="143">
        <v>18.855</v>
      </c>
      <c r="J167" s="143">
        <v>2.859</v>
      </c>
      <c r="K167" s="16">
        <f t="shared" si="5"/>
        <v>53.906444999999998</v>
      </c>
      <c r="L167" s="17">
        <f t="shared" si="3"/>
        <v>18.780164412622646</v>
      </c>
      <c r="M167" s="12">
        <f t="shared" si="4"/>
        <v>5.4303868963569757E-2</v>
      </c>
    </row>
    <row r="168" spans="1:13" s="143" customFormat="1" x14ac:dyDescent="0.3">
      <c r="A168" s="10">
        <v>44488.515277777777</v>
      </c>
      <c r="B168" s="143" t="s">
        <v>89</v>
      </c>
      <c r="C168" s="143">
        <v>5</v>
      </c>
      <c r="D168" s="17">
        <v>227.5</v>
      </c>
      <c r="E168" s="17">
        <v>20.100000000000001</v>
      </c>
      <c r="F168" s="13">
        <v>0.21721064814814817</v>
      </c>
      <c r="G168" s="143">
        <v>46223</v>
      </c>
      <c r="H168" s="24">
        <v>1</v>
      </c>
      <c r="I168" s="143">
        <v>11.215</v>
      </c>
      <c r="J168" s="143">
        <v>2.859</v>
      </c>
      <c r="K168" s="16">
        <f t="shared" si="5"/>
        <v>32.063685</v>
      </c>
      <c r="L168" s="17">
        <f t="shared" si="3"/>
        <v>20.285332144449399</v>
      </c>
      <c r="M168" s="12">
        <f t="shared" si="4"/>
        <v>-9.136263736263639E-3</v>
      </c>
    </row>
    <row r="169" spans="1:13" s="143" customFormat="1" x14ac:dyDescent="0.3">
      <c r="A169" s="10">
        <v>44492.929861111108</v>
      </c>
      <c r="B169" s="143" t="s">
        <v>444</v>
      </c>
      <c r="C169" s="143">
        <v>7</v>
      </c>
      <c r="D169" s="17">
        <v>322.5</v>
      </c>
      <c r="E169" s="17">
        <v>21.6</v>
      </c>
      <c r="F169" s="13">
        <v>0.2848148148148148</v>
      </c>
      <c r="G169" s="143">
        <v>46545</v>
      </c>
      <c r="H169" s="24">
        <v>0.97</v>
      </c>
      <c r="I169" s="143">
        <v>15.336</v>
      </c>
      <c r="J169" s="143">
        <v>3.0489999999999999</v>
      </c>
      <c r="K169" s="16">
        <f t="shared" si="5"/>
        <v>46.759464000000001</v>
      </c>
      <c r="L169" s="17">
        <f t="shared" si="3"/>
        <v>21.028951486697967</v>
      </c>
      <c r="M169" s="12">
        <f t="shared" si="4"/>
        <v>2.7155348837209381E-2</v>
      </c>
    </row>
    <row r="170" spans="1:13" s="143" customFormat="1" x14ac:dyDescent="0.3">
      <c r="A170" s="10">
        <v>44494.79583333333</v>
      </c>
      <c r="B170" s="143" t="s">
        <v>463</v>
      </c>
      <c r="C170" s="143">
        <v>5</v>
      </c>
      <c r="D170" s="17">
        <v>222.3</v>
      </c>
      <c r="E170" s="17">
        <v>20.3</v>
      </c>
      <c r="F170" s="13">
        <v>0.2036111111111111</v>
      </c>
      <c r="G170" s="143">
        <v>46768</v>
      </c>
      <c r="H170" s="24">
        <v>0.95</v>
      </c>
      <c r="I170" s="143">
        <v>11.247999999999999</v>
      </c>
      <c r="J170" s="143">
        <v>2.859</v>
      </c>
      <c r="K170" s="16">
        <f t="shared" si="5"/>
        <v>32.158031999999999</v>
      </c>
      <c r="L170" s="17">
        <f t="shared" si="3"/>
        <v>19.763513513513516</v>
      </c>
      <c r="M170" s="12">
        <f t="shared" si="4"/>
        <v>2.7145299145298951E-2</v>
      </c>
    </row>
    <row r="171" spans="1:13" s="143" customFormat="1" x14ac:dyDescent="0.3">
      <c r="A171" s="10">
        <v>44497.543055555558</v>
      </c>
      <c r="B171" s="143" t="s">
        <v>89</v>
      </c>
      <c r="C171" s="143">
        <v>5</v>
      </c>
      <c r="D171" s="17">
        <v>183.8</v>
      </c>
      <c r="E171" s="17">
        <v>18.8</v>
      </c>
      <c r="F171" s="13">
        <v>0.21096064814814816</v>
      </c>
      <c r="G171" s="143">
        <v>46952</v>
      </c>
      <c r="H171" s="24">
        <v>0.93</v>
      </c>
      <c r="I171" s="143">
        <v>10.018000000000001</v>
      </c>
      <c r="J171" s="143">
        <v>2.899</v>
      </c>
      <c r="K171" s="16">
        <f t="shared" si="5"/>
        <v>29.042182000000004</v>
      </c>
      <c r="L171" s="17">
        <f t="shared" si="3"/>
        <v>18.346975444200439</v>
      </c>
      <c r="M171" s="12">
        <f t="shared" si="4"/>
        <v>2.4692056583242694E-2</v>
      </c>
    </row>
    <row r="172" spans="1:13" s="143" customFormat="1" x14ac:dyDescent="0.3">
      <c r="A172" s="10">
        <v>44516.573611111111</v>
      </c>
      <c r="B172" s="143" t="s">
        <v>464</v>
      </c>
      <c r="C172" s="143">
        <v>17</v>
      </c>
      <c r="D172" s="17">
        <v>356.7</v>
      </c>
      <c r="E172" s="17">
        <v>19.899999999999999</v>
      </c>
      <c r="F172" s="13">
        <v>0.47032407407407412</v>
      </c>
      <c r="G172" s="143">
        <v>47309</v>
      </c>
      <c r="H172" s="24">
        <v>0.89</v>
      </c>
      <c r="I172" s="143">
        <v>18.594999999999999</v>
      </c>
      <c r="J172" s="143">
        <v>3.0990000000000002</v>
      </c>
      <c r="K172" s="16">
        <f t="shared" si="5"/>
        <v>57.625905000000003</v>
      </c>
      <c r="L172" s="17">
        <f t="shared" si="3"/>
        <v>19.182575961279916</v>
      </c>
      <c r="M172" s="12">
        <f t="shared" si="4"/>
        <v>3.7399775721894901E-2</v>
      </c>
    </row>
    <row r="173" spans="1:13" s="143" customFormat="1" x14ac:dyDescent="0.3">
      <c r="A173" s="10">
        <v>44507.431944444441</v>
      </c>
      <c r="B173" s="143" t="s">
        <v>89</v>
      </c>
      <c r="C173" s="143">
        <v>7</v>
      </c>
      <c r="D173" s="17">
        <v>215</v>
      </c>
      <c r="E173" s="17">
        <v>20.8</v>
      </c>
      <c r="F173" s="13">
        <v>0.17053240740740741</v>
      </c>
      <c r="G173" s="143">
        <v>47524</v>
      </c>
      <c r="H173" s="24">
        <v>0.87</v>
      </c>
      <c r="I173" s="143">
        <v>10.897</v>
      </c>
      <c r="J173" s="143">
        <v>2.8690000000000002</v>
      </c>
      <c r="K173" s="16">
        <f t="shared" si="5"/>
        <v>31.263493000000004</v>
      </c>
      <c r="L173" s="17">
        <f t="shared" si="3"/>
        <v>19.730200972744793</v>
      </c>
      <c r="M173" s="12">
        <f t="shared" si="4"/>
        <v>5.4221395348837298E-2</v>
      </c>
    </row>
    <row r="174" spans="1:13" s="143" customFormat="1" x14ac:dyDescent="0.3">
      <c r="A174" s="10">
        <v>44528.677777777775</v>
      </c>
      <c r="B174" s="143" t="s">
        <v>89</v>
      </c>
      <c r="C174" s="143">
        <v>7</v>
      </c>
      <c r="D174" s="17">
        <v>274.60000000000002</v>
      </c>
      <c r="E174" s="17">
        <v>18.7</v>
      </c>
      <c r="F174" s="13">
        <v>0.41768518518518521</v>
      </c>
      <c r="G174" s="143">
        <v>47798</v>
      </c>
      <c r="H174" s="24">
        <v>0.84</v>
      </c>
      <c r="I174" s="143">
        <v>15.156000000000001</v>
      </c>
      <c r="J174" s="143">
        <v>2.7989999999999999</v>
      </c>
      <c r="K174" s="16">
        <f t="shared" si="5"/>
        <v>42.421644000000001</v>
      </c>
      <c r="L174" s="17">
        <f t="shared" si="3"/>
        <v>18.118237001847454</v>
      </c>
      <c r="M174" s="12">
        <f t="shared" si="4"/>
        <v>3.2109249817916963E-2</v>
      </c>
    </row>
    <row r="175" spans="1:13" s="143" customFormat="1" x14ac:dyDescent="0.3">
      <c r="A175" s="10">
        <v>44533.959722222222</v>
      </c>
      <c r="B175" s="143" t="s">
        <v>274</v>
      </c>
      <c r="C175" s="143">
        <v>11</v>
      </c>
      <c r="D175" s="17">
        <v>189.4</v>
      </c>
      <c r="E175" s="17">
        <v>20.399999999999999</v>
      </c>
      <c r="F175" s="13">
        <v>0.22626157407407407</v>
      </c>
      <c r="G175" s="143">
        <v>47988</v>
      </c>
      <c r="H175" s="24">
        <v>0.83</v>
      </c>
      <c r="I175" s="143">
        <v>9.4830000000000005</v>
      </c>
      <c r="J175" s="143">
        <v>2.859</v>
      </c>
      <c r="K175" s="16">
        <f t="shared" si="5"/>
        <v>27.111897000000003</v>
      </c>
      <c r="L175" s="17">
        <f t="shared" si="3"/>
        <v>19.97258251608141</v>
      </c>
      <c r="M175" s="12">
        <f t="shared" si="4"/>
        <v>2.1400211193241647E-2</v>
      </c>
    </row>
    <row r="176" spans="1:13" s="143" customFormat="1" x14ac:dyDescent="0.3">
      <c r="A176" s="10">
        <v>44541.59652777778</v>
      </c>
      <c r="B176" s="143" t="s">
        <v>89</v>
      </c>
      <c r="C176" s="143">
        <v>3</v>
      </c>
      <c r="D176" s="17">
        <v>384.6</v>
      </c>
      <c r="E176" s="17">
        <v>21.3</v>
      </c>
      <c r="F176" s="13">
        <v>0.40870370370370374</v>
      </c>
      <c r="G176" s="143">
        <v>48373</v>
      </c>
      <c r="H176" s="24">
        <v>0.79</v>
      </c>
      <c r="I176" s="143">
        <v>18.864999999999998</v>
      </c>
      <c r="J176" s="143">
        <v>2.6989999999999998</v>
      </c>
      <c r="K176" s="16">
        <f t="shared" si="5"/>
        <v>50.916634999999992</v>
      </c>
      <c r="L176" s="17">
        <f t="shared" si="3"/>
        <v>20.386959978796718</v>
      </c>
      <c r="M176" s="12">
        <f t="shared" si="4"/>
        <v>4.4785491419656598E-2</v>
      </c>
    </row>
    <row r="177" spans="1:13" s="143" customFormat="1" x14ac:dyDescent="0.3">
      <c r="A177" s="10">
        <v>44550.777083333334</v>
      </c>
      <c r="B177" s="143" t="s">
        <v>89</v>
      </c>
      <c r="C177" s="143">
        <v>5</v>
      </c>
      <c r="D177" s="17">
        <v>292.10000000000002</v>
      </c>
      <c r="E177" s="17">
        <v>19.2</v>
      </c>
      <c r="F177" s="13">
        <v>0.37619212962962961</v>
      </c>
      <c r="G177" s="143">
        <v>48665</v>
      </c>
      <c r="H177" s="24">
        <v>0.76</v>
      </c>
      <c r="I177" s="143">
        <v>15.465999999999999</v>
      </c>
      <c r="J177" s="143">
        <v>2.629</v>
      </c>
      <c r="K177" s="16">
        <f t="shared" si="5"/>
        <v>40.660114</v>
      </c>
      <c r="L177" s="17">
        <f t="shared" si="3"/>
        <v>18.886589939221519</v>
      </c>
      <c r="M177" s="12">
        <f t="shared" si="4"/>
        <v>1.6594317014720916E-2</v>
      </c>
    </row>
    <row r="178" spans="1:13" s="143" customFormat="1" x14ac:dyDescent="0.3">
      <c r="A178" s="10">
        <v>44567.418055555558</v>
      </c>
      <c r="B178" s="143" t="s">
        <v>89</v>
      </c>
      <c r="C178" s="143">
        <v>3</v>
      </c>
      <c r="D178" s="17">
        <v>292.89999999999998</v>
      </c>
      <c r="E178" s="17">
        <v>19.7</v>
      </c>
      <c r="F178" s="13">
        <v>0.4045138888888889</v>
      </c>
      <c r="G178" s="143">
        <v>48958</v>
      </c>
      <c r="H178" s="24">
        <v>0.73</v>
      </c>
      <c r="I178" s="143">
        <v>15.295</v>
      </c>
      <c r="J178" s="143">
        <v>2.5790000000000002</v>
      </c>
      <c r="K178" s="16">
        <f t="shared" si="5"/>
        <v>39.445805</v>
      </c>
      <c r="L178" s="17">
        <f t="shared" si="3"/>
        <v>19.150049035632559</v>
      </c>
      <c r="M178" s="12">
        <f t="shared" si="4"/>
        <v>2.8717992488904054E-2</v>
      </c>
    </row>
    <row r="179" spans="1:13" s="143" customFormat="1" x14ac:dyDescent="0.3">
      <c r="A179" s="10">
        <v>44580.875</v>
      </c>
      <c r="B179" s="143" t="s">
        <v>89</v>
      </c>
      <c r="C179" s="143">
        <v>3</v>
      </c>
      <c r="D179" s="17">
        <v>144.1</v>
      </c>
      <c r="E179" s="17">
        <v>17.2</v>
      </c>
      <c r="F179" s="13">
        <v>0.25690972222222225</v>
      </c>
      <c r="G179" s="143">
        <v>49102</v>
      </c>
      <c r="H179" s="24">
        <v>0.71</v>
      </c>
      <c r="I179" s="143">
        <v>8.33</v>
      </c>
      <c r="J179" s="143">
        <v>2.859</v>
      </c>
      <c r="K179" s="16">
        <f t="shared" si="5"/>
        <v>23.815470000000001</v>
      </c>
      <c r="L179" s="17">
        <f t="shared" si="3"/>
        <v>17.298919567827131</v>
      </c>
      <c r="M179" s="12">
        <f t="shared" si="4"/>
        <v>-5.7182512144344777E-3</v>
      </c>
    </row>
    <row r="180" spans="1:13" s="143" customFormat="1" x14ac:dyDescent="0.3">
      <c r="A180" s="10">
        <v>44586.568749999999</v>
      </c>
      <c r="B180" s="143" t="s">
        <v>480</v>
      </c>
      <c r="C180" s="143">
        <v>3</v>
      </c>
      <c r="D180" s="17">
        <v>282.60000000000002</v>
      </c>
      <c r="E180" s="17">
        <v>18.7</v>
      </c>
      <c r="F180" s="13">
        <v>0.31753472222222223</v>
      </c>
      <c r="G180" s="143">
        <v>49384</v>
      </c>
      <c r="H180" s="24">
        <v>0.69</v>
      </c>
      <c r="I180" s="143">
        <v>15.157</v>
      </c>
      <c r="J180" s="143">
        <v>3.0990000000000002</v>
      </c>
      <c r="K180" s="16">
        <f t="shared" si="5"/>
        <v>46.971543000000004</v>
      </c>
      <c r="L180" s="17">
        <f t="shared" si="3"/>
        <v>18.644850564095798</v>
      </c>
      <c r="M180" s="12">
        <f t="shared" si="4"/>
        <v>2.9578910120311441E-3</v>
      </c>
    </row>
    <row r="181" spans="1:13" s="155" customFormat="1" x14ac:dyDescent="0.3">
      <c r="A181" s="10">
        <v>44590.693749999999</v>
      </c>
      <c r="B181" s="156" t="s">
        <v>89</v>
      </c>
      <c r="C181" s="155">
        <v>8</v>
      </c>
      <c r="D181" s="17">
        <v>237.8</v>
      </c>
      <c r="E181" s="17">
        <v>18.600000000000001</v>
      </c>
      <c r="F181" s="13">
        <v>0.34984953703703708</v>
      </c>
      <c r="G181" s="155">
        <v>49622</v>
      </c>
      <c r="H181" s="24">
        <v>1</v>
      </c>
      <c r="I181" s="155">
        <v>13.388</v>
      </c>
      <c r="J181" s="155">
        <v>2.7490000000000001</v>
      </c>
      <c r="K181" s="16">
        <f t="shared" si="5"/>
        <v>36.803612000000001</v>
      </c>
      <c r="L181" s="17">
        <f t="shared" si="3"/>
        <v>17.762175082163132</v>
      </c>
      <c r="M181" s="12">
        <f t="shared" si="4"/>
        <v>4.7169049621530679E-2</v>
      </c>
    </row>
    <row r="182" spans="1:13" s="155" customFormat="1" x14ac:dyDescent="0.3">
      <c r="A182" s="10">
        <v>44594.580555555556</v>
      </c>
      <c r="B182" s="156" t="s">
        <v>89</v>
      </c>
      <c r="C182" s="155">
        <v>5</v>
      </c>
      <c r="D182" s="17">
        <v>225.5</v>
      </c>
      <c r="E182" s="17">
        <v>20.399999999999999</v>
      </c>
      <c r="F182" s="13">
        <v>0.27233796296296298</v>
      </c>
      <c r="G182" s="155">
        <v>49848</v>
      </c>
      <c r="H182" s="24">
        <v>0.98</v>
      </c>
      <c r="I182" s="155">
        <v>11.073</v>
      </c>
      <c r="J182" s="155">
        <v>2.7490000000000001</v>
      </c>
      <c r="K182" s="16">
        <f t="shared" si="5"/>
        <v>30.439677000000003</v>
      </c>
      <c r="L182" s="17">
        <f t="shared" si="3"/>
        <v>20.364851440440709</v>
      </c>
      <c r="M182" s="12">
        <f t="shared" si="4"/>
        <v>1.7259423503326321E-3</v>
      </c>
    </row>
    <row r="183" spans="1:13" s="155" customFormat="1" x14ac:dyDescent="0.3">
      <c r="A183" s="10">
        <v>44602.692361111112</v>
      </c>
      <c r="B183" s="169" t="s">
        <v>89</v>
      </c>
      <c r="C183" s="155">
        <v>6</v>
      </c>
      <c r="D183" s="17">
        <v>198.8</v>
      </c>
      <c r="E183" s="17">
        <v>17.5</v>
      </c>
      <c r="F183" s="13">
        <v>0.36461805555555554</v>
      </c>
      <c r="G183" s="155">
        <v>50047</v>
      </c>
      <c r="H183" s="24">
        <v>0.95</v>
      </c>
      <c r="I183" s="155">
        <v>11.615</v>
      </c>
      <c r="J183" s="155">
        <v>2.9990000000000001</v>
      </c>
      <c r="K183" s="16">
        <f t="shared" si="5"/>
        <v>34.833385</v>
      </c>
      <c r="L183" s="17">
        <f t="shared" si="3"/>
        <v>17.115798536375376</v>
      </c>
      <c r="M183" s="12">
        <f t="shared" si="4"/>
        <v>2.2447183098591506E-2</v>
      </c>
    </row>
    <row r="184" spans="1:13" s="156" customFormat="1" x14ac:dyDescent="0.3">
      <c r="A184" s="10">
        <v>44609.259722222225</v>
      </c>
      <c r="B184" s="156" t="s">
        <v>519</v>
      </c>
      <c r="C184" s="156">
        <v>10</v>
      </c>
      <c r="D184" s="17">
        <v>194.7</v>
      </c>
      <c r="E184" s="17">
        <v>18.8</v>
      </c>
      <c r="F184" s="13">
        <v>0.2616087962962963</v>
      </c>
      <c r="G184" s="156">
        <v>50242</v>
      </c>
      <c r="H184" s="24">
        <v>0.93</v>
      </c>
      <c r="I184" s="156">
        <v>10.275</v>
      </c>
      <c r="J184" s="156">
        <v>3.1589999999999998</v>
      </c>
      <c r="K184" s="16">
        <f t="shared" si="5"/>
        <v>32.458725000000001</v>
      </c>
      <c r="L184" s="17">
        <f t="shared" si="3"/>
        <v>18.948905109489051</v>
      </c>
      <c r="M184" s="12">
        <f t="shared" si="4"/>
        <v>-7.8582434514636867E-3</v>
      </c>
    </row>
    <row r="185" spans="1:13" s="156" customFormat="1" x14ac:dyDescent="0.3">
      <c r="A185" s="10">
        <v>44609.697222222225</v>
      </c>
      <c r="B185" s="156" t="s">
        <v>362</v>
      </c>
      <c r="C185" s="156">
        <v>12</v>
      </c>
      <c r="D185" s="17">
        <v>204.7</v>
      </c>
      <c r="E185" s="17">
        <v>19</v>
      </c>
      <c r="F185" s="13">
        <v>0.18804398148148149</v>
      </c>
      <c r="G185" s="156">
        <v>50447</v>
      </c>
      <c r="H185" s="24">
        <v>0.91</v>
      </c>
      <c r="I185" s="156">
        <v>11.215999999999999</v>
      </c>
      <c r="J185" s="156">
        <v>3.069</v>
      </c>
      <c r="K185" s="16">
        <f t="shared" si="5"/>
        <v>34.421903999999998</v>
      </c>
      <c r="L185" s="17">
        <f t="shared" si="3"/>
        <v>18.250713266761768</v>
      </c>
      <c r="M185" s="12">
        <f t="shared" si="4"/>
        <v>4.1055202735710949E-2</v>
      </c>
    </row>
    <row r="186" spans="1:13" s="143" customFormat="1" x14ac:dyDescent="0.3">
      <c r="A186" s="10">
        <v>44611.652777777781</v>
      </c>
      <c r="B186" s="155" t="s">
        <v>520</v>
      </c>
      <c r="C186" s="155">
        <v>8</v>
      </c>
      <c r="D186" s="17">
        <v>359.2</v>
      </c>
      <c r="E186" s="17">
        <v>20.100000000000001</v>
      </c>
      <c r="F186" s="13">
        <v>0.28962962962962963</v>
      </c>
      <c r="G186" s="155">
        <v>50806</v>
      </c>
      <c r="H186" s="24">
        <v>0.88</v>
      </c>
      <c r="I186" s="155">
        <v>18.297999999999998</v>
      </c>
      <c r="J186" s="155">
        <v>3.1589999999999998</v>
      </c>
      <c r="K186" s="16">
        <f t="shared" si="5"/>
        <v>57.803381999999992</v>
      </c>
      <c r="L186" s="17">
        <f t="shared" si="3"/>
        <v>19.630560717018255</v>
      </c>
      <c r="M186" s="12">
        <f t="shared" si="4"/>
        <v>2.3913697104676945E-2</v>
      </c>
    </row>
    <row r="187" spans="1:13" s="171" customFormat="1" x14ac:dyDescent="0.3">
      <c r="A187" s="10">
        <v>44616.804861111108</v>
      </c>
      <c r="B187" s="171" t="s">
        <v>521</v>
      </c>
      <c r="C187" s="171">
        <v>3</v>
      </c>
      <c r="D187" s="17">
        <v>204.2</v>
      </c>
      <c r="E187" s="17">
        <v>18.7</v>
      </c>
      <c r="F187" s="13">
        <v>0.26975694444444448</v>
      </c>
      <c r="G187" s="171">
        <v>51010</v>
      </c>
      <c r="H187" s="24">
        <v>0.86</v>
      </c>
      <c r="I187" s="171">
        <v>11.404999999999999</v>
      </c>
      <c r="J187" s="171">
        <v>3.2989999999999999</v>
      </c>
      <c r="K187" s="16">
        <f t="shared" si="5"/>
        <v>37.625094999999995</v>
      </c>
      <c r="L187" s="17">
        <f t="shared" si="3"/>
        <v>17.904427882507672</v>
      </c>
      <c r="M187" s="12">
        <f t="shared" si="4"/>
        <v>4.4434378060724811E-2</v>
      </c>
    </row>
    <row r="188" spans="1:13" s="171" customFormat="1" x14ac:dyDescent="0.3">
      <c r="A188" s="10">
        <v>44646.640277777777</v>
      </c>
      <c r="B188" s="171" t="s">
        <v>522</v>
      </c>
      <c r="C188" s="171">
        <v>4</v>
      </c>
      <c r="D188" s="17">
        <v>362.3</v>
      </c>
      <c r="E188" s="17">
        <v>19</v>
      </c>
      <c r="F188" s="13">
        <v>0.38923611111111112</v>
      </c>
      <c r="G188" s="171">
        <v>51373</v>
      </c>
      <c r="H188" s="24">
        <v>0.83</v>
      </c>
      <c r="I188" s="171">
        <v>19.574999999999999</v>
      </c>
      <c r="J188" s="171">
        <v>3.9990000000000001</v>
      </c>
      <c r="K188" s="16">
        <f t="shared" si="5"/>
        <v>78.280424999999994</v>
      </c>
      <c r="L188" s="17">
        <f t="shared" si="3"/>
        <v>18.508301404853132</v>
      </c>
      <c r="M188" s="12">
        <f t="shared" si="4"/>
        <v>2.6566381451835319E-2</v>
      </c>
    </row>
    <row r="189" spans="1:13" s="172" customFormat="1" x14ac:dyDescent="0.3">
      <c r="A189" s="10">
        <v>44675</v>
      </c>
      <c r="D189" s="173">
        <f>G189-G188</f>
        <v>380</v>
      </c>
      <c r="E189" s="17"/>
      <c r="F189" s="13"/>
      <c r="G189" s="172">
        <v>51753</v>
      </c>
      <c r="H189" s="24">
        <v>0.79</v>
      </c>
      <c r="I189" s="26">
        <v>18.399999999999999</v>
      </c>
      <c r="J189" s="174">
        <f>K189/I189</f>
        <v>3.7994565217391307</v>
      </c>
      <c r="K189" s="16">
        <v>69.91</v>
      </c>
      <c r="L189" s="173">
        <f t="shared" ref="L189:L217" si="9">D189/I189</f>
        <v>20.65217391304348</v>
      </c>
      <c r="M189" s="12"/>
    </row>
    <row r="190" spans="1:13" s="172" customFormat="1" x14ac:dyDescent="0.3">
      <c r="A190" s="10">
        <v>44682</v>
      </c>
      <c r="D190" s="173">
        <f t="shared" ref="D190:D197" si="10">G190-G189</f>
        <v>244</v>
      </c>
      <c r="E190" s="17"/>
      <c r="F190" s="13"/>
      <c r="G190" s="172">
        <v>51997</v>
      </c>
      <c r="H190" s="24">
        <v>0.76</v>
      </c>
      <c r="I190" s="172">
        <v>11.241</v>
      </c>
      <c r="J190" s="174">
        <f t="shared" ref="J190:J197" si="11">K190/I190</f>
        <v>3.6971799661951787</v>
      </c>
      <c r="K190" s="16">
        <v>41.56</v>
      </c>
      <c r="L190" s="173">
        <f t="shared" si="9"/>
        <v>21.70625389200249</v>
      </c>
      <c r="M190" s="12"/>
    </row>
    <row r="191" spans="1:13" s="172" customFormat="1" x14ac:dyDescent="0.3">
      <c r="A191" s="10">
        <v>44682</v>
      </c>
      <c r="D191" s="173">
        <f t="shared" si="10"/>
        <v>383</v>
      </c>
      <c r="E191" s="17"/>
      <c r="F191" s="13"/>
      <c r="G191" s="172">
        <v>52380</v>
      </c>
      <c r="H191" s="24">
        <v>0.72</v>
      </c>
      <c r="I191" s="172">
        <v>14.981999999999999</v>
      </c>
      <c r="J191" s="174">
        <f t="shared" si="11"/>
        <v>3.9507408890668803</v>
      </c>
      <c r="K191" s="16">
        <v>59.19</v>
      </c>
      <c r="L191" s="173">
        <f t="shared" si="9"/>
        <v>25.564010145507943</v>
      </c>
      <c r="M191" s="12"/>
    </row>
    <row r="192" spans="1:13" s="172" customFormat="1" x14ac:dyDescent="0.3">
      <c r="A192" s="10">
        <v>44683</v>
      </c>
      <c r="D192" s="173">
        <f t="shared" si="10"/>
        <v>198</v>
      </c>
      <c r="E192" s="17"/>
      <c r="F192" s="13"/>
      <c r="G192" s="172">
        <v>52578</v>
      </c>
      <c r="H192" s="24">
        <v>0.71</v>
      </c>
      <c r="I192" s="172">
        <v>7.7140000000000004</v>
      </c>
      <c r="J192" s="174">
        <f t="shared" si="11"/>
        <v>3.9395903551983404</v>
      </c>
      <c r="K192" s="16">
        <v>30.39</v>
      </c>
      <c r="L192" s="173">
        <f t="shared" si="9"/>
        <v>25.667617319159966</v>
      </c>
      <c r="M192" s="12"/>
    </row>
    <row r="193" spans="1:13" s="172" customFormat="1" x14ac:dyDescent="0.3">
      <c r="A193" s="10">
        <v>44683</v>
      </c>
      <c r="D193" s="173">
        <f t="shared" si="10"/>
        <v>228</v>
      </c>
      <c r="E193" s="17"/>
      <c r="F193" s="13"/>
      <c r="G193" s="172">
        <v>52806</v>
      </c>
      <c r="H193" s="24">
        <v>0.68</v>
      </c>
      <c r="I193" s="172">
        <v>10.183</v>
      </c>
      <c r="J193" s="174">
        <f t="shared" si="11"/>
        <v>4.1078267701070414</v>
      </c>
      <c r="K193" s="16">
        <v>41.83</v>
      </c>
      <c r="L193" s="173">
        <f t="shared" si="9"/>
        <v>22.390258273593243</v>
      </c>
      <c r="M193" s="12"/>
    </row>
    <row r="194" spans="1:13" s="172" customFormat="1" x14ac:dyDescent="0.3">
      <c r="A194" s="10">
        <v>44683</v>
      </c>
      <c r="D194" s="173">
        <f t="shared" si="10"/>
        <v>281</v>
      </c>
      <c r="E194" s="17"/>
      <c r="F194" s="13"/>
      <c r="G194" s="172">
        <v>53087</v>
      </c>
      <c r="H194" s="24">
        <v>0.65</v>
      </c>
      <c r="I194" s="172">
        <v>11.349</v>
      </c>
      <c r="J194" s="174">
        <f t="shared" si="11"/>
        <v>4.3792404617146889</v>
      </c>
      <c r="K194" s="16">
        <v>49.7</v>
      </c>
      <c r="L194" s="173">
        <f t="shared" si="9"/>
        <v>24.759890739272183</v>
      </c>
      <c r="M194" s="12"/>
    </row>
    <row r="195" spans="1:13" s="172" customFormat="1" x14ac:dyDescent="0.3">
      <c r="A195" s="10">
        <v>44684</v>
      </c>
      <c r="D195" s="173">
        <f t="shared" si="10"/>
        <v>250</v>
      </c>
      <c r="E195" s="17"/>
      <c r="F195" s="13"/>
      <c r="G195" s="172">
        <v>53337</v>
      </c>
      <c r="H195" s="24">
        <v>0.63</v>
      </c>
      <c r="I195" s="172">
        <v>9.9960000000000004</v>
      </c>
      <c r="J195" s="174">
        <f t="shared" si="11"/>
        <v>4.2987194877951174</v>
      </c>
      <c r="K195" s="16">
        <v>42.97</v>
      </c>
      <c r="L195" s="173">
        <f t="shared" si="9"/>
        <v>25.010004001600638</v>
      </c>
      <c r="M195" s="12"/>
    </row>
    <row r="196" spans="1:13" s="172" customFormat="1" x14ac:dyDescent="0.3">
      <c r="A196" s="10">
        <v>44685</v>
      </c>
      <c r="D196" s="173">
        <f t="shared" si="10"/>
        <v>280</v>
      </c>
      <c r="E196" s="17"/>
      <c r="F196" s="13"/>
      <c r="G196" s="172">
        <v>53617</v>
      </c>
      <c r="H196" s="24">
        <v>0.6</v>
      </c>
      <c r="I196" s="172">
        <v>13.252000000000001</v>
      </c>
      <c r="J196" s="174">
        <f t="shared" si="11"/>
        <v>4.1623905825535763</v>
      </c>
      <c r="K196" s="16">
        <v>55.16</v>
      </c>
      <c r="L196" s="173">
        <f t="shared" si="9"/>
        <v>21.128886205855718</v>
      </c>
      <c r="M196" s="12"/>
    </row>
    <row r="197" spans="1:13" s="172" customFormat="1" x14ac:dyDescent="0.3">
      <c r="A197" s="10">
        <v>44685</v>
      </c>
      <c r="D197" s="173">
        <f t="shared" si="10"/>
        <v>202</v>
      </c>
      <c r="E197" s="17"/>
      <c r="F197" s="13"/>
      <c r="G197" s="172">
        <v>53819</v>
      </c>
      <c r="H197" s="24">
        <v>0.57999999999999996</v>
      </c>
      <c r="I197" s="172">
        <v>8.8949999999999996</v>
      </c>
      <c r="J197" s="174">
        <f t="shared" si="11"/>
        <v>4.449690837549185</v>
      </c>
      <c r="K197" s="16">
        <v>39.58</v>
      </c>
      <c r="L197" s="173">
        <f t="shared" si="9"/>
        <v>22.709387296233839</v>
      </c>
      <c r="M197" s="12"/>
    </row>
    <row r="198" spans="1:13" s="172" customFormat="1" x14ac:dyDescent="0.3">
      <c r="A198" s="10">
        <v>44702.79791666667</v>
      </c>
      <c r="B198" s="172" t="s">
        <v>528</v>
      </c>
      <c r="C198" s="172">
        <v>9</v>
      </c>
      <c r="D198" s="173">
        <f>2724.1-(SUM(D189:D197))</f>
        <v>278.09999999999991</v>
      </c>
      <c r="E198" s="17">
        <v>20.399999999999999</v>
      </c>
      <c r="F198" s="13"/>
      <c r="G198" s="172">
        <v>54097</v>
      </c>
      <c r="H198" s="24">
        <v>0.55000000000000004</v>
      </c>
      <c r="I198" s="172">
        <v>14.121</v>
      </c>
      <c r="J198" s="172">
        <v>4.8289999999999997</v>
      </c>
      <c r="K198" s="16">
        <f t="shared" ref="K198:K200" si="12">I198*J198</f>
        <v>68.190308999999999</v>
      </c>
      <c r="L198" s="17">
        <f t="shared" si="9"/>
        <v>19.694072657743778</v>
      </c>
      <c r="M198" s="12">
        <f t="shared" ref="M198:M245" si="13">(E198/L198)-1</f>
        <v>3.5844660194175093E-2</v>
      </c>
    </row>
    <row r="199" spans="1:13" s="172" customFormat="1" x14ac:dyDescent="0.3">
      <c r="A199" s="10">
        <v>44708.640277777777</v>
      </c>
      <c r="B199" s="172" t="s">
        <v>530</v>
      </c>
      <c r="C199" s="172">
        <v>2</v>
      </c>
      <c r="D199" s="17">
        <v>130.4</v>
      </c>
      <c r="E199" s="17">
        <v>20.8</v>
      </c>
      <c r="F199" s="13">
        <v>0.18406250000000002</v>
      </c>
      <c r="G199" s="172">
        <v>54227</v>
      </c>
      <c r="H199" s="24">
        <v>0.54</v>
      </c>
      <c r="I199" s="172">
        <v>5.9130000000000003</v>
      </c>
      <c r="J199" s="172">
        <v>4.7889999999999997</v>
      </c>
      <c r="K199" s="16">
        <f t="shared" si="12"/>
        <v>28.317357000000001</v>
      </c>
      <c r="L199" s="17">
        <f t="shared" si="9"/>
        <v>22.053103331642145</v>
      </c>
      <c r="M199" s="12">
        <f t="shared" si="13"/>
        <v>-5.6822085889570495E-2</v>
      </c>
    </row>
    <row r="200" spans="1:13" s="172" customFormat="1" x14ac:dyDescent="0.3">
      <c r="A200" s="10">
        <v>44709.397916666669</v>
      </c>
      <c r="B200" s="172" t="s">
        <v>531</v>
      </c>
      <c r="C200" s="172">
        <v>5</v>
      </c>
      <c r="D200" s="17">
        <v>128.9</v>
      </c>
      <c r="E200" s="17">
        <v>18.899999999999999</v>
      </c>
      <c r="F200" s="13">
        <v>0.18739583333333332</v>
      </c>
      <c r="G200" s="172">
        <v>54356</v>
      </c>
      <c r="H200" s="24">
        <v>0.53</v>
      </c>
      <c r="I200" s="172">
        <v>6.85</v>
      </c>
      <c r="J200" s="172">
        <v>4.7489999999999997</v>
      </c>
      <c r="K200" s="16">
        <f t="shared" si="12"/>
        <v>32.530649999999994</v>
      </c>
      <c r="L200" s="17">
        <f t="shared" si="9"/>
        <v>18.817518248175183</v>
      </c>
      <c r="M200" s="12">
        <f t="shared" si="13"/>
        <v>4.383242823894351E-3</v>
      </c>
    </row>
    <row r="201" spans="1:13" s="172" customFormat="1" x14ac:dyDescent="0.3">
      <c r="A201" s="10">
        <v>44728.734027777777</v>
      </c>
      <c r="B201" s="172" t="s">
        <v>541</v>
      </c>
      <c r="C201" s="172">
        <v>8</v>
      </c>
      <c r="D201" s="17">
        <v>263.8</v>
      </c>
      <c r="E201" s="17">
        <v>19.600000000000001</v>
      </c>
      <c r="F201" s="13">
        <v>0.4949884259259259</v>
      </c>
      <c r="G201" s="172">
        <v>54620</v>
      </c>
      <c r="H201" s="24">
        <v>0.5</v>
      </c>
      <c r="I201" s="172">
        <v>13.736000000000001</v>
      </c>
      <c r="J201" s="175">
        <v>5.7489999999999997</v>
      </c>
      <c r="K201" s="16">
        <f t="shared" ref="K201:K202" si="14">I201*J201</f>
        <v>78.968264000000005</v>
      </c>
      <c r="L201" s="17">
        <f t="shared" si="9"/>
        <v>19.205008736167734</v>
      </c>
      <c r="M201" s="12">
        <f t="shared" si="13"/>
        <v>2.056709628506459E-2</v>
      </c>
    </row>
    <row r="202" spans="1:13" s="172" customFormat="1" x14ac:dyDescent="0.3">
      <c r="A202" s="10">
        <v>44742.71875</v>
      </c>
      <c r="B202" s="172" t="s">
        <v>541</v>
      </c>
      <c r="C202" s="172">
        <v>6</v>
      </c>
      <c r="D202" s="17">
        <v>297.89999999999998</v>
      </c>
      <c r="E202" s="17">
        <v>20.9</v>
      </c>
      <c r="F202" s="13">
        <v>0.51923611111111112</v>
      </c>
      <c r="G202" s="172">
        <v>54918</v>
      </c>
      <c r="H202" s="24">
        <v>0.47</v>
      </c>
      <c r="I202" s="172">
        <v>11.667</v>
      </c>
      <c r="J202" s="172">
        <v>5.0590000000000002</v>
      </c>
      <c r="K202" s="16">
        <f t="shared" si="14"/>
        <v>59.023353</v>
      </c>
      <c r="L202" s="17">
        <f t="shared" si="9"/>
        <v>25.533556184109024</v>
      </c>
      <c r="M202" s="12">
        <f t="shared" si="13"/>
        <v>-0.18146928499496473</v>
      </c>
    </row>
    <row r="203" spans="1:13" s="172" customFormat="1" x14ac:dyDescent="0.3">
      <c r="A203" s="10">
        <v>44744.396527777775</v>
      </c>
      <c r="B203" s="172" t="s">
        <v>541</v>
      </c>
      <c r="C203" s="172">
        <v>6</v>
      </c>
      <c r="D203" s="17">
        <v>244.4</v>
      </c>
      <c r="E203" s="17">
        <v>20.7</v>
      </c>
      <c r="F203" s="13">
        <v>0.43449074074074073</v>
      </c>
      <c r="G203" s="172">
        <v>55163</v>
      </c>
      <c r="H203" s="24">
        <v>0.45</v>
      </c>
      <c r="I203" s="172">
        <v>12.191000000000001</v>
      </c>
      <c r="J203" s="175">
        <v>5.0389999999999997</v>
      </c>
      <c r="K203" s="16">
        <f t="shared" ref="K203:K245" si="15">I203*J203</f>
        <v>61.430449000000003</v>
      </c>
      <c r="L203" s="17">
        <f t="shared" si="9"/>
        <v>20.047576080715281</v>
      </c>
      <c r="M203" s="12">
        <f t="shared" si="13"/>
        <v>3.2543780687397605E-2</v>
      </c>
    </row>
    <row r="204" spans="1:13" s="183" customFormat="1" x14ac:dyDescent="0.3">
      <c r="A204" s="10">
        <v>44756.56527777778</v>
      </c>
      <c r="B204" s="183" t="s">
        <v>541</v>
      </c>
      <c r="C204" s="183">
        <v>6</v>
      </c>
      <c r="D204" s="17">
        <v>212.4</v>
      </c>
      <c r="E204" s="17">
        <v>19.899999999999999</v>
      </c>
      <c r="F204" s="13">
        <v>0.36255787037037041</v>
      </c>
      <c r="G204" s="183">
        <v>55375</v>
      </c>
      <c r="H204" s="24">
        <v>0.98</v>
      </c>
      <c r="I204" s="183">
        <v>10.875999999999999</v>
      </c>
      <c r="J204" s="183">
        <v>4.8890000000000002</v>
      </c>
      <c r="K204" s="16">
        <f t="shared" si="15"/>
        <v>53.172764000000001</v>
      </c>
      <c r="L204" s="17">
        <f t="shared" si="9"/>
        <v>19.529238690695109</v>
      </c>
      <c r="M204" s="12">
        <f t="shared" si="13"/>
        <v>1.8984934086628824E-2</v>
      </c>
    </row>
    <row r="205" spans="1:13" s="183" customFormat="1" x14ac:dyDescent="0.3">
      <c r="A205" s="10">
        <v>44768.704861111109</v>
      </c>
      <c r="B205" s="183" t="s">
        <v>541</v>
      </c>
      <c r="C205" s="183">
        <v>8</v>
      </c>
      <c r="D205" s="17">
        <v>318.3</v>
      </c>
      <c r="E205" s="17">
        <v>21.2</v>
      </c>
      <c r="F205" s="13">
        <v>0.4748263888888889</v>
      </c>
      <c r="G205" s="183">
        <v>55694</v>
      </c>
      <c r="H205" s="24">
        <v>0.95</v>
      </c>
      <c r="I205" s="183">
        <v>15.766999999999999</v>
      </c>
      <c r="J205" s="183">
        <v>4.7290000000000001</v>
      </c>
      <c r="K205" s="16">
        <f t="shared" si="15"/>
        <v>74.562142999999992</v>
      </c>
      <c r="L205" s="17">
        <f t="shared" si="9"/>
        <v>20.187733874548108</v>
      </c>
      <c r="M205" s="12">
        <f t="shared" si="13"/>
        <v>5.0142632736412063E-2</v>
      </c>
    </row>
    <row r="206" spans="1:13" s="185" customFormat="1" x14ac:dyDescent="0.3">
      <c r="A206" s="10">
        <v>44780.818749999999</v>
      </c>
      <c r="B206" s="185" t="s">
        <v>541</v>
      </c>
      <c r="C206" s="185">
        <v>6</v>
      </c>
      <c r="D206" s="17">
        <v>379.6</v>
      </c>
      <c r="E206" s="17">
        <v>20.8</v>
      </c>
      <c r="F206" s="13">
        <v>0.5806365740740741</v>
      </c>
      <c r="G206" s="185">
        <v>56073</v>
      </c>
      <c r="H206" s="24">
        <v>0.9</v>
      </c>
      <c r="I206" s="185">
        <v>18.821000000000002</v>
      </c>
      <c r="J206" s="185">
        <v>4.4989999999999997</v>
      </c>
      <c r="K206" s="16">
        <f t="shared" si="15"/>
        <v>84.675679000000002</v>
      </c>
      <c r="L206" s="17">
        <f t="shared" si="9"/>
        <v>20.168960204027417</v>
      </c>
      <c r="M206" s="12">
        <f t="shared" si="13"/>
        <v>3.1287671232876679E-2</v>
      </c>
    </row>
    <row r="207" spans="1:13" s="170" customFormat="1" x14ac:dyDescent="0.3">
      <c r="A207" s="10">
        <v>44794.46597222222</v>
      </c>
      <c r="B207" s="170" t="s">
        <v>541</v>
      </c>
      <c r="C207" s="170">
        <v>8</v>
      </c>
      <c r="D207" s="17">
        <v>306.7</v>
      </c>
      <c r="E207" s="17">
        <v>21.7</v>
      </c>
      <c r="F207" s="13">
        <v>0.54346064814814821</v>
      </c>
      <c r="G207" s="170">
        <v>56380</v>
      </c>
      <c r="H207" s="24">
        <v>0.87</v>
      </c>
      <c r="I207" s="170">
        <v>14.888</v>
      </c>
      <c r="J207" s="170">
        <v>4.3789999999999996</v>
      </c>
      <c r="K207" s="16">
        <f t="shared" si="15"/>
        <v>65.194551999999987</v>
      </c>
      <c r="L207" s="17">
        <f t="shared" si="9"/>
        <v>20.600483610961849</v>
      </c>
      <c r="M207" s="12">
        <f t="shared" si="13"/>
        <v>5.3373328985979684E-2</v>
      </c>
    </row>
    <row r="208" spans="1:13" s="185" customFormat="1" x14ac:dyDescent="0.3">
      <c r="A208" s="10">
        <v>44800.527083333334</v>
      </c>
      <c r="B208" s="185" t="s">
        <v>574</v>
      </c>
      <c r="C208" s="185">
        <v>3</v>
      </c>
      <c r="D208" s="17">
        <v>162.69999999999999</v>
      </c>
      <c r="E208" s="17">
        <v>21</v>
      </c>
      <c r="F208" s="13">
        <v>0.27163194444444444</v>
      </c>
      <c r="G208" s="185">
        <v>56543</v>
      </c>
      <c r="H208" s="24">
        <v>0.85</v>
      </c>
      <c r="I208" s="185">
        <v>7.7679999999999998</v>
      </c>
      <c r="J208" s="185">
        <v>4.3890000000000002</v>
      </c>
      <c r="K208" s="16">
        <f t="shared" si="15"/>
        <v>34.093752000000002</v>
      </c>
      <c r="L208" s="17">
        <f t="shared" si="9"/>
        <v>20.944902162718847</v>
      </c>
      <c r="M208" s="12">
        <f t="shared" si="13"/>
        <v>2.6306084818683573E-3</v>
      </c>
    </row>
    <row r="209" spans="1:13" s="185" customFormat="1" x14ac:dyDescent="0.3">
      <c r="A209" s="10">
        <v>44805.667361111111</v>
      </c>
      <c r="B209" s="185" t="s">
        <v>574</v>
      </c>
      <c r="C209" s="185">
        <v>3</v>
      </c>
      <c r="D209" s="17">
        <v>254.5</v>
      </c>
      <c r="E209" s="17">
        <v>21</v>
      </c>
      <c r="F209" s="13">
        <v>0.4211226851851852</v>
      </c>
      <c r="G209" s="185">
        <v>56797</v>
      </c>
      <c r="H209" s="24">
        <v>0.82</v>
      </c>
      <c r="I209" s="185">
        <v>12.672000000000001</v>
      </c>
      <c r="J209" s="185">
        <v>4.3890000000000002</v>
      </c>
      <c r="K209" s="16">
        <f t="shared" si="15"/>
        <v>55.617408000000005</v>
      </c>
      <c r="L209" s="17">
        <f t="shared" si="9"/>
        <v>20.08364898989899</v>
      </c>
      <c r="M209" s="12">
        <f t="shared" si="13"/>
        <v>4.5626719056974574E-2</v>
      </c>
    </row>
    <row r="210" spans="1:13" s="127" customFormat="1" x14ac:dyDescent="0.3">
      <c r="A210" s="10">
        <v>44807.681250000001</v>
      </c>
      <c r="B210" s="155" t="s">
        <v>541</v>
      </c>
      <c r="C210" s="155">
        <v>2</v>
      </c>
      <c r="D210" s="17">
        <v>225.3</v>
      </c>
      <c r="E210" s="17">
        <v>15.8</v>
      </c>
      <c r="F210" s="13">
        <v>0.60015046296296293</v>
      </c>
      <c r="G210" s="155">
        <v>57023</v>
      </c>
      <c r="H210" s="24">
        <v>0.77</v>
      </c>
      <c r="I210" s="155">
        <v>14.776</v>
      </c>
      <c r="J210" s="155">
        <v>4.2590000000000003</v>
      </c>
      <c r="K210" s="16">
        <f t="shared" si="15"/>
        <v>62.930984000000002</v>
      </c>
      <c r="L210" s="17">
        <f t="shared" si="9"/>
        <v>15.247698971304819</v>
      </c>
      <c r="M210" s="12">
        <f t="shared" si="13"/>
        <v>3.6221926320461506E-2</v>
      </c>
    </row>
    <row r="211" spans="1:13" s="172" customFormat="1" x14ac:dyDescent="0.3">
      <c r="A211" s="10">
        <v>44856.703472222223</v>
      </c>
      <c r="B211" s="172" t="s">
        <v>541</v>
      </c>
      <c r="C211" s="172">
        <v>6</v>
      </c>
      <c r="D211" s="17">
        <v>283.2</v>
      </c>
      <c r="E211" s="17">
        <v>19.7</v>
      </c>
      <c r="F211" s="13">
        <v>0.48388888888888887</v>
      </c>
      <c r="G211" s="172">
        <v>57306</v>
      </c>
      <c r="H211" s="24">
        <v>0.74</v>
      </c>
      <c r="I211" s="172">
        <v>14.726000000000001</v>
      </c>
      <c r="J211" s="172">
        <v>4.2889999999999997</v>
      </c>
      <c r="K211" s="16">
        <f t="shared" si="15"/>
        <v>63.159813999999997</v>
      </c>
      <c r="L211" s="17">
        <f t="shared" si="9"/>
        <v>19.231291593100636</v>
      </c>
      <c r="M211" s="12">
        <f t="shared" si="13"/>
        <v>2.4372175141243124E-2</v>
      </c>
    </row>
    <row r="212" spans="1:13" s="186" customFormat="1" x14ac:dyDescent="0.3">
      <c r="A212" s="10">
        <v>44888.8125</v>
      </c>
      <c r="B212" s="186" t="s">
        <v>541</v>
      </c>
      <c r="C212" s="186">
        <v>6</v>
      </c>
      <c r="D212" s="17">
        <v>302</v>
      </c>
      <c r="E212" s="17">
        <v>19.2</v>
      </c>
      <c r="F212" s="13">
        <v>0.53098379629629633</v>
      </c>
      <c r="G212" s="186">
        <v>57608</v>
      </c>
      <c r="H212" s="24">
        <v>0.7</v>
      </c>
      <c r="I212" s="186">
        <v>15.835000000000001</v>
      </c>
      <c r="J212" s="186">
        <v>3.9790000000000001</v>
      </c>
      <c r="K212" s="16">
        <f t="shared" si="15"/>
        <v>63.007465000000003</v>
      </c>
      <c r="L212" s="17">
        <f t="shared" si="9"/>
        <v>19.071676665614145</v>
      </c>
      <c r="M212" s="12">
        <f t="shared" si="13"/>
        <v>6.7284768211921531E-3</v>
      </c>
    </row>
    <row r="213" spans="1:13" s="186" customFormat="1" x14ac:dyDescent="0.3">
      <c r="A213" s="10">
        <v>44906.602777777778</v>
      </c>
      <c r="B213" s="186" t="s">
        <v>541</v>
      </c>
      <c r="C213" s="186">
        <v>6</v>
      </c>
      <c r="D213" s="17">
        <v>307.3</v>
      </c>
      <c r="E213" s="17">
        <v>16.600000000000001</v>
      </c>
      <c r="F213" s="13">
        <v>0.84636574074074078</v>
      </c>
      <c r="G213" s="186">
        <v>57916</v>
      </c>
      <c r="H213" s="24">
        <v>0.65</v>
      </c>
      <c r="I213" s="186">
        <v>18.664000000000001</v>
      </c>
      <c r="J213" s="186">
        <v>3.4990000000000001</v>
      </c>
      <c r="K213" s="16">
        <f t="shared" si="15"/>
        <v>65.305336000000011</v>
      </c>
      <c r="L213" s="17">
        <f t="shared" si="9"/>
        <v>16.464852121731674</v>
      </c>
      <c r="M213" s="12">
        <f t="shared" si="13"/>
        <v>8.2082655385617986E-3</v>
      </c>
    </row>
    <row r="214" spans="1:13" s="186" customFormat="1" x14ac:dyDescent="0.3">
      <c r="A214" s="10">
        <v>44911.977777777778</v>
      </c>
      <c r="B214" s="186" t="s">
        <v>578</v>
      </c>
      <c r="C214" s="186">
        <v>9</v>
      </c>
      <c r="D214" s="17">
        <v>194.4</v>
      </c>
      <c r="E214" s="17">
        <v>19</v>
      </c>
      <c r="F214" s="13">
        <v>0.24327546296296299</v>
      </c>
      <c r="G214" s="186">
        <v>58110</v>
      </c>
      <c r="H214" s="24">
        <v>0.63</v>
      </c>
      <c r="I214" s="186">
        <v>10.089</v>
      </c>
      <c r="J214" s="186">
        <v>3.2589999999999999</v>
      </c>
      <c r="K214" s="16">
        <f t="shared" si="15"/>
        <v>32.880051000000002</v>
      </c>
      <c r="L214" s="17">
        <f t="shared" si="9"/>
        <v>19.268510258697592</v>
      </c>
      <c r="M214" s="12">
        <f t="shared" si="13"/>
        <v>-1.3935185185185217E-2</v>
      </c>
    </row>
    <row r="215" spans="1:13" s="186" customFormat="1" x14ac:dyDescent="0.3">
      <c r="A215" s="10">
        <v>44912.082638888889</v>
      </c>
      <c r="B215" s="186" t="s">
        <v>579</v>
      </c>
      <c r="C215" s="186">
        <v>6</v>
      </c>
      <c r="D215" s="17">
        <v>183.8</v>
      </c>
      <c r="E215" s="17">
        <v>15.5</v>
      </c>
      <c r="F215" s="13">
        <v>9.5844907407407406E-2</v>
      </c>
      <c r="G215" s="186">
        <v>58294</v>
      </c>
      <c r="H215" s="24">
        <v>0.61</v>
      </c>
      <c r="I215" s="186">
        <v>11.813000000000001</v>
      </c>
      <c r="J215" s="186">
        <v>2.9889999999999999</v>
      </c>
      <c r="K215" s="16">
        <f t="shared" si="15"/>
        <v>35.309057000000003</v>
      </c>
      <c r="L215" s="17">
        <f t="shared" si="9"/>
        <v>15.559129772284772</v>
      </c>
      <c r="M215" s="12">
        <f t="shared" si="13"/>
        <v>-3.8003264417846294E-3</v>
      </c>
    </row>
    <row r="216" spans="1:13" s="186" customFormat="1" x14ac:dyDescent="0.3">
      <c r="A216" s="10">
        <v>44912.270138888889</v>
      </c>
      <c r="B216" s="186" t="s">
        <v>580</v>
      </c>
      <c r="C216" s="186">
        <v>7</v>
      </c>
      <c r="D216" s="17">
        <v>187.4</v>
      </c>
      <c r="E216" s="17">
        <v>17.600000000000001</v>
      </c>
      <c r="F216" s="13">
        <v>0.17359953703703704</v>
      </c>
      <c r="G216" s="186">
        <v>58482</v>
      </c>
      <c r="H216" s="24">
        <v>0.6</v>
      </c>
      <c r="I216" s="186">
        <v>10.425000000000001</v>
      </c>
      <c r="J216" s="186">
        <v>2.9990000000000001</v>
      </c>
      <c r="K216" s="16">
        <f t="shared" si="15"/>
        <v>31.264575000000004</v>
      </c>
      <c r="L216" s="17">
        <f t="shared" si="9"/>
        <v>17.976019184652277</v>
      </c>
      <c r="M216" s="12">
        <f t="shared" si="13"/>
        <v>-2.0917822838847244E-2</v>
      </c>
    </row>
    <row r="217" spans="1:13" s="188" customFormat="1" x14ac:dyDescent="0.3">
      <c r="A217" s="10">
        <v>44912.444444444445</v>
      </c>
      <c r="B217" s="188" t="s">
        <v>581</v>
      </c>
      <c r="C217" s="188">
        <v>5</v>
      </c>
      <c r="D217" s="17">
        <v>314.10000000000002</v>
      </c>
      <c r="E217" s="17">
        <v>15.6</v>
      </c>
      <c r="F217" s="13">
        <v>0.16939814814814813</v>
      </c>
      <c r="G217" s="188">
        <v>58796</v>
      </c>
      <c r="H217" s="24">
        <v>0.56999999999999995</v>
      </c>
      <c r="I217" s="188">
        <v>19.327000000000002</v>
      </c>
      <c r="J217" s="188">
        <v>2.339</v>
      </c>
      <c r="K217" s="16">
        <f t="shared" si="15"/>
        <v>45.205853000000005</v>
      </c>
      <c r="L217" s="17">
        <f t="shared" si="9"/>
        <v>16.251875614425416</v>
      </c>
      <c r="M217" s="12">
        <f t="shared" si="13"/>
        <v>-4.0110792741165247E-2</v>
      </c>
    </row>
    <row r="218" spans="1:13" s="188" customFormat="1" x14ac:dyDescent="0.3">
      <c r="A218" s="10">
        <v>44912.560416666667</v>
      </c>
      <c r="B218" s="188" t="s">
        <v>582</v>
      </c>
      <c r="C218" s="188">
        <v>6</v>
      </c>
      <c r="D218" s="17">
        <v>190.5</v>
      </c>
      <c r="E218" s="17">
        <v>17.3</v>
      </c>
      <c r="F218" s="13">
        <v>0.10739583333333334</v>
      </c>
      <c r="G218" s="188">
        <v>58986</v>
      </c>
      <c r="H218" s="24">
        <v>0.55000000000000004</v>
      </c>
      <c r="I218" s="188">
        <v>6.8419999999999996</v>
      </c>
      <c r="J218" s="188">
        <v>2.5990000000000002</v>
      </c>
      <c r="K218" s="16">
        <f t="shared" si="15"/>
        <v>17.782358000000002</v>
      </c>
      <c r="L218" s="17">
        <f t="shared" ref="L218:L245" si="16">D218/I218</f>
        <v>27.842736042092955</v>
      </c>
      <c r="M218" s="12">
        <f t="shared" si="13"/>
        <v>-0.37865301837270338</v>
      </c>
    </row>
    <row r="219" spans="1:13" s="188" customFormat="1" x14ac:dyDescent="0.3">
      <c r="A219" s="10">
        <v>44912.669444444444</v>
      </c>
      <c r="B219" s="188" t="s">
        <v>583</v>
      </c>
      <c r="C219" s="188">
        <v>1</v>
      </c>
      <c r="D219" s="17">
        <v>147.30000000000001</v>
      </c>
      <c r="E219" s="17">
        <v>19.8</v>
      </c>
      <c r="F219" s="13">
        <v>0.10403935185185186</v>
      </c>
      <c r="G219" s="188">
        <v>59134</v>
      </c>
      <c r="H219" s="24">
        <v>0.54</v>
      </c>
      <c r="I219" s="188">
        <v>11.717000000000001</v>
      </c>
      <c r="J219" s="188">
        <v>2.9790000000000001</v>
      </c>
      <c r="K219" s="16">
        <f t="shared" si="15"/>
        <v>34.904943000000003</v>
      </c>
      <c r="L219" s="17">
        <f t="shared" si="16"/>
        <v>12.5714773406162</v>
      </c>
      <c r="M219" s="12">
        <f t="shared" si="13"/>
        <v>0.5749938900203666</v>
      </c>
    </row>
    <row r="220" spans="1:13" s="188" customFormat="1" x14ac:dyDescent="0.3">
      <c r="A220" s="10">
        <v>44912.870138888888</v>
      </c>
      <c r="B220" s="188" t="s">
        <v>584</v>
      </c>
      <c r="C220" s="188">
        <v>3</v>
      </c>
      <c r="D220" s="17">
        <v>246.6</v>
      </c>
      <c r="E220" s="17">
        <v>20.100000000000001</v>
      </c>
      <c r="F220" s="13">
        <v>0.15327546296296296</v>
      </c>
      <c r="G220" s="188">
        <v>59380</v>
      </c>
      <c r="H220" s="24">
        <v>0.52</v>
      </c>
      <c r="I220" s="188">
        <v>11.914</v>
      </c>
      <c r="J220" s="188">
        <v>2.9889999999999999</v>
      </c>
      <c r="K220" s="16">
        <f t="shared" si="15"/>
        <v>35.610945999999998</v>
      </c>
      <c r="L220" s="17">
        <f t="shared" si="16"/>
        <v>20.698338089642437</v>
      </c>
      <c r="M220" s="12">
        <f t="shared" si="13"/>
        <v>-2.8907542579075352E-2</v>
      </c>
    </row>
    <row r="221" spans="1:13" s="188" customFormat="1" x14ac:dyDescent="0.3">
      <c r="A221" s="10">
        <v>44913.098611111112</v>
      </c>
      <c r="B221" s="188" t="s">
        <v>585</v>
      </c>
      <c r="C221" s="188">
        <v>8</v>
      </c>
      <c r="D221" s="17">
        <v>341.6</v>
      </c>
      <c r="E221" s="17">
        <v>18.3</v>
      </c>
      <c r="F221" s="13">
        <v>0.21346064814814814</v>
      </c>
      <c r="G221" s="188">
        <v>59722</v>
      </c>
      <c r="H221" s="24">
        <v>0.5</v>
      </c>
      <c r="I221" s="188">
        <v>19.094000000000001</v>
      </c>
      <c r="J221" s="188">
        <v>2.5489999999999999</v>
      </c>
      <c r="K221" s="16">
        <f t="shared" si="15"/>
        <v>48.670605999999999</v>
      </c>
      <c r="L221" s="17">
        <f t="shared" si="16"/>
        <v>17.890436786425056</v>
      </c>
      <c r="M221" s="12">
        <f t="shared" si="13"/>
        <v>2.2892857142857048E-2</v>
      </c>
    </row>
    <row r="222" spans="1:13" s="188" customFormat="1" x14ac:dyDescent="0.3">
      <c r="A222" s="10">
        <v>44915.285416666666</v>
      </c>
      <c r="B222" s="188" t="s">
        <v>89</v>
      </c>
      <c r="C222" s="188">
        <v>3</v>
      </c>
      <c r="D222" s="17">
        <v>345.8</v>
      </c>
      <c r="E222" s="17">
        <v>17.899999999999999</v>
      </c>
      <c r="F222" s="13">
        <v>0.20369212962962965</v>
      </c>
      <c r="G222" s="188">
        <v>60068</v>
      </c>
      <c r="H222" s="24">
        <v>0.47</v>
      </c>
      <c r="I222" s="188">
        <v>19.356000000000002</v>
      </c>
      <c r="J222" s="188">
        <v>2.399</v>
      </c>
      <c r="K222" s="16">
        <f t="shared" si="15"/>
        <v>46.435044000000005</v>
      </c>
      <c r="L222" s="17">
        <f t="shared" si="16"/>
        <v>17.865261417648274</v>
      </c>
      <c r="M222" s="12">
        <f t="shared" si="13"/>
        <v>1.9444765760554539E-3</v>
      </c>
    </row>
    <row r="223" spans="1:13" s="188" customFormat="1" x14ac:dyDescent="0.3">
      <c r="A223" s="10">
        <v>44920.458333333336</v>
      </c>
      <c r="B223" s="188" t="s">
        <v>106</v>
      </c>
      <c r="C223" s="188">
        <v>15</v>
      </c>
      <c r="D223" s="17">
        <v>354.3</v>
      </c>
      <c r="E223" s="17">
        <v>18.100000000000001</v>
      </c>
      <c r="F223" s="13">
        <v>0.44112268518518521</v>
      </c>
      <c r="G223" s="188">
        <v>60422</v>
      </c>
      <c r="H223" s="24">
        <v>0.43</v>
      </c>
      <c r="I223" s="188">
        <v>19.463999999999999</v>
      </c>
      <c r="J223" s="188">
        <v>2.5990000000000002</v>
      </c>
      <c r="K223" s="16">
        <f t="shared" si="15"/>
        <v>50.586936000000001</v>
      </c>
      <c r="L223" s="17">
        <f t="shared" si="16"/>
        <v>18.202836004932184</v>
      </c>
      <c r="M223" s="12">
        <f t="shared" si="13"/>
        <v>-5.6494496189669619E-3</v>
      </c>
    </row>
    <row r="224" spans="1:13" s="188" customFormat="1" x14ac:dyDescent="0.3">
      <c r="A224" s="10">
        <v>44924.561111111114</v>
      </c>
      <c r="B224" s="188" t="s">
        <v>586</v>
      </c>
      <c r="C224" s="188">
        <v>13</v>
      </c>
      <c r="D224" s="17">
        <v>305.2</v>
      </c>
      <c r="E224" s="17">
        <v>18.100000000000001</v>
      </c>
      <c r="F224" s="13">
        <v>0.2983912037037037</v>
      </c>
      <c r="G224" s="188">
        <v>60728</v>
      </c>
      <c r="H224" s="24">
        <v>0.4</v>
      </c>
      <c r="I224" s="188">
        <v>17.388999999999999</v>
      </c>
      <c r="J224" s="188">
        <v>2.7989999999999999</v>
      </c>
      <c r="K224" s="16">
        <f t="shared" si="15"/>
        <v>48.671810999999998</v>
      </c>
      <c r="L224" s="17">
        <f t="shared" si="16"/>
        <v>17.551325550635458</v>
      </c>
      <c r="M224" s="12">
        <f t="shared" si="13"/>
        <v>3.1261140235911089E-2</v>
      </c>
    </row>
    <row r="225" spans="1:13" s="188" customFormat="1" x14ac:dyDescent="0.3">
      <c r="A225" s="10">
        <v>44924.803472222222</v>
      </c>
      <c r="B225" s="188" t="s">
        <v>587</v>
      </c>
      <c r="C225" s="188">
        <v>1</v>
      </c>
      <c r="D225" s="17">
        <v>218.9</v>
      </c>
      <c r="E225" s="17">
        <v>18.5</v>
      </c>
      <c r="F225" s="13">
        <v>0.13629629629629628</v>
      </c>
      <c r="G225" s="188">
        <v>60946</v>
      </c>
      <c r="H225" s="24">
        <v>0.39</v>
      </c>
      <c r="I225" s="188">
        <v>12.093</v>
      </c>
      <c r="J225" s="188">
        <v>2.629</v>
      </c>
      <c r="K225" s="16">
        <f t="shared" si="15"/>
        <v>31.792497000000001</v>
      </c>
      <c r="L225" s="17">
        <f t="shared" si="16"/>
        <v>18.101380964194163</v>
      </c>
      <c r="M225" s="12">
        <f t="shared" si="13"/>
        <v>2.2021470991320236E-2</v>
      </c>
    </row>
    <row r="226" spans="1:13" s="188" customFormat="1" x14ac:dyDescent="0.3">
      <c r="A226" s="10">
        <v>44925.755555555559</v>
      </c>
      <c r="B226" s="188" t="s">
        <v>588</v>
      </c>
      <c r="C226" s="188">
        <v>9</v>
      </c>
      <c r="D226" s="17">
        <v>289.3</v>
      </c>
      <c r="E226" s="17">
        <v>19.8</v>
      </c>
      <c r="F226" s="13">
        <v>0.21281249999999999</v>
      </c>
      <c r="G226" s="188">
        <v>61236</v>
      </c>
      <c r="H226" s="24">
        <v>0.36</v>
      </c>
      <c r="I226" s="188">
        <v>14.742000000000001</v>
      </c>
      <c r="J226" s="188">
        <v>3.0489999999999999</v>
      </c>
      <c r="K226" s="16">
        <f t="shared" si="15"/>
        <v>44.948357999999999</v>
      </c>
      <c r="L226" s="17">
        <f t="shared" si="16"/>
        <v>19.624202957536291</v>
      </c>
      <c r="M226" s="12">
        <f t="shared" si="13"/>
        <v>8.9581749049429948E-3</v>
      </c>
    </row>
    <row r="227" spans="1:13" s="188" customFormat="1" x14ac:dyDescent="0.3">
      <c r="A227" s="10">
        <v>44926.494444444441</v>
      </c>
      <c r="B227" s="188" t="s">
        <v>589</v>
      </c>
      <c r="C227" s="188">
        <v>7</v>
      </c>
      <c r="D227" s="17">
        <v>284.8</v>
      </c>
      <c r="E227" s="17">
        <v>17.2</v>
      </c>
      <c r="F227" s="13">
        <v>0.17409722222222224</v>
      </c>
      <c r="G227" s="188">
        <v>61521</v>
      </c>
      <c r="H227" s="24">
        <v>0.34</v>
      </c>
      <c r="I227" s="188">
        <v>16.602</v>
      </c>
      <c r="J227" s="188">
        <v>2.9990000000000001</v>
      </c>
      <c r="K227" s="16">
        <f t="shared" si="15"/>
        <v>49.789398000000006</v>
      </c>
      <c r="L227" s="17">
        <f t="shared" si="16"/>
        <v>17.154559691603421</v>
      </c>
      <c r="M227" s="12">
        <f t="shared" si="13"/>
        <v>2.6488764044942936E-3</v>
      </c>
    </row>
    <row r="228" spans="1:13" s="188" customFormat="1" x14ac:dyDescent="0.3">
      <c r="A228" s="10">
        <v>44927.956944444442</v>
      </c>
      <c r="B228" s="188" t="s">
        <v>590</v>
      </c>
      <c r="C228" s="188">
        <v>5</v>
      </c>
      <c r="D228" s="17">
        <v>292.39999999999998</v>
      </c>
      <c r="E228" s="17">
        <v>17.7</v>
      </c>
      <c r="F228" s="13">
        <v>0.22998842592592594</v>
      </c>
      <c r="G228" s="188">
        <v>61813</v>
      </c>
      <c r="H228" s="24">
        <v>0.31</v>
      </c>
      <c r="I228" s="188">
        <v>17.338000000000001</v>
      </c>
      <c r="J228" s="188">
        <v>2.6190000000000002</v>
      </c>
      <c r="K228" s="16">
        <f t="shared" si="15"/>
        <v>45.408222000000009</v>
      </c>
      <c r="L228" s="17">
        <f t="shared" si="16"/>
        <v>16.864690275695004</v>
      </c>
      <c r="M228" s="12">
        <f t="shared" si="13"/>
        <v>4.953009575923395E-2</v>
      </c>
    </row>
    <row r="229" spans="1:13" s="188" customFormat="1" x14ac:dyDescent="0.3">
      <c r="A229" s="10">
        <v>44931.433333333334</v>
      </c>
      <c r="B229" s="188" t="s">
        <v>591</v>
      </c>
      <c r="C229" s="188">
        <v>9</v>
      </c>
      <c r="D229" s="17">
        <v>316.5</v>
      </c>
      <c r="E229" s="17">
        <v>17.399999999999999</v>
      </c>
      <c r="F229" s="13">
        <v>0.35660879629629627</v>
      </c>
      <c r="G229" s="188">
        <v>62130</v>
      </c>
      <c r="H229" s="24">
        <v>0.28000000000000003</v>
      </c>
      <c r="I229" s="188">
        <v>18.638000000000002</v>
      </c>
      <c r="J229" s="188">
        <v>2.7690000000000001</v>
      </c>
      <c r="K229" s="16">
        <f t="shared" si="15"/>
        <v>51.608622000000004</v>
      </c>
      <c r="L229" s="17">
        <f t="shared" si="16"/>
        <v>16.981435776370855</v>
      </c>
      <c r="M229" s="12">
        <f t="shared" si="13"/>
        <v>2.4648341232227367E-2</v>
      </c>
    </row>
    <row r="230" spans="1:13" s="188" customFormat="1" x14ac:dyDescent="0.3">
      <c r="A230" s="10">
        <v>44939.477777777778</v>
      </c>
      <c r="B230" s="188" t="s">
        <v>680</v>
      </c>
      <c r="C230" s="188">
        <v>8</v>
      </c>
      <c r="D230" s="17">
        <v>263</v>
      </c>
      <c r="E230" s="17">
        <v>16.399999999999999</v>
      </c>
      <c r="F230" s="13">
        <v>0.39043981481481477</v>
      </c>
      <c r="G230" s="188">
        <v>62393</v>
      </c>
      <c r="H230" s="24">
        <v>0.25</v>
      </c>
      <c r="I230" s="188">
        <v>15.914</v>
      </c>
      <c r="J230" s="188">
        <v>2.7989999999999999</v>
      </c>
      <c r="K230" s="16">
        <f t="shared" si="15"/>
        <v>44.543285999999995</v>
      </c>
      <c r="L230" s="17">
        <f t="shared" si="16"/>
        <v>16.5263290184743</v>
      </c>
      <c r="M230" s="12">
        <f t="shared" si="13"/>
        <v>-7.644106463878475E-3</v>
      </c>
    </row>
    <row r="231" spans="1:13" s="188" customFormat="1" x14ac:dyDescent="0.3">
      <c r="A231" s="10">
        <v>44955.904861111114</v>
      </c>
      <c r="B231" s="188" t="s">
        <v>680</v>
      </c>
      <c r="C231" s="188">
        <v>5</v>
      </c>
      <c r="D231" s="17">
        <v>243.7</v>
      </c>
      <c r="E231" s="17">
        <v>14.3</v>
      </c>
      <c r="F231" s="13">
        <v>0.58099537037037041</v>
      </c>
      <c r="G231" s="188">
        <v>62637</v>
      </c>
      <c r="H231" s="24">
        <v>0.98</v>
      </c>
      <c r="I231" s="188">
        <v>17.181999999999999</v>
      </c>
      <c r="J231" s="188">
        <v>3.0489999999999999</v>
      </c>
      <c r="K231" s="16">
        <f t="shared" si="15"/>
        <v>52.387917999999992</v>
      </c>
      <c r="L231" s="17">
        <f t="shared" si="16"/>
        <v>14.183447794203236</v>
      </c>
      <c r="M231" s="12">
        <f t="shared" si="13"/>
        <v>8.2174805088224279E-3</v>
      </c>
    </row>
    <row r="232" spans="1:13" s="188" customFormat="1" x14ac:dyDescent="0.3">
      <c r="A232" s="10">
        <v>44963.556250000001</v>
      </c>
      <c r="B232" s="188" t="s">
        <v>688</v>
      </c>
      <c r="C232" s="188">
        <v>1</v>
      </c>
      <c r="D232" s="17">
        <v>217.6</v>
      </c>
      <c r="E232" s="17">
        <v>15.5</v>
      </c>
      <c r="F232" s="13">
        <v>0.27173611111111112</v>
      </c>
      <c r="G232" s="188">
        <v>62854</v>
      </c>
      <c r="H232" s="24">
        <v>0.96</v>
      </c>
      <c r="I232" s="188">
        <v>14.548</v>
      </c>
      <c r="J232" s="188">
        <v>2.9390000000000001</v>
      </c>
      <c r="K232" s="16">
        <f t="shared" si="15"/>
        <v>42.756571999999998</v>
      </c>
      <c r="L232" s="17">
        <f t="shared" si="16"/>
        <v>14.957382458069837</v>
      </c>
      <c r="M232" s="12">
        <f t="shared" si="13"/>
        <v>3.6277573529411855E-2</v>
      </c>
    </row>
    <row r="233" spans="1:13" s="188" customFormat="1" x14ac:dyDescent="0.3">
      <c r="A233" s="10">
        <v>44965.406944444447</v>
      </c>
      <c r="B233" s="188" t="s">
        <v>689</v>
      </c>
      <c r="C233" s="188">
        <v>1</v>
      </c>
      <c r="D233" s="17">
        <v>131.5</v>
      </c>
      <c r="E233" s="17">
        <v>13.3</v>
      </c>
      <c r="F233" s="13">
        <v>0.18086805555555555</v>
      </c>
      <c r="G233" s="188">
        <v>62986</v>
      </c>
      <c r="H233" s="24">
        <v>0.94</v>
      </c>
      <c r="I233" s="188">
        <v>9.9529999999999994</v>
      </c>
      <c r="J233" s="188">
        <v>2.899</v>
      </c>
      <c r="K233" s="16">
        <f t="shared" si="15"/>
        <v>28.853746999999998</v>
      </c>
      <c r="L233" s="17">
        <f t="shared" si="16"/>
        <v>13.212096855219533</v>
      </c>
      <c r="M233" s="12">
        <f t="shared" si="13"/>
        <v>6.6532319391634509E-3</v>
      </c>
    </row>
    <row r="234" spans="1:13" s="188" customFormat="1" x14ac:dyDescent="0.3">
      <c r="A234" s="10">
        <v>44966.481249999997</v>
      </c>
      <c r="B234" s="188" t="s">
        <v>690</v>
      </c>
      <c r="C234" s="188">
        <v>7</v>
      </c>
      <c r="D234" s="17">
        <v>228.6</v>
      </c>
      <c r="E234" s="17">
        <v>12.2</v>
      </c>
      <c r="F234" s="13">
        <v>0.19633101851851853</v>
      </c>
      <c r="G234" s="188">
        <v>63215</v>
      </c>
      <c r="H234" s="24">
        <v>0.92</v>
      </c>
      <c r="I234" s="188">
        <v>18.965</v>
      </c>
      <c r="J234" s="188">
        <v>3.149</v>
      </c>
      <c r="K234" s="16">
        <f t="shared" si="15"/>
        <v>59.720784999999999</v>
      </c>
      <c r="L234" s="17">
        <f t="shared" si="16"/>
        <v>12.053783284998682</v>
      </c>
      <c r="M234" s="12">
        <f t="shared" si="13"/>
        <v>1.213035870516177E-2</v>
      </c>
    </row>
    <row r="235" spans="1:13" s="188" customFormat="1" x14ac:dyDescent="0.3">
      <c r="A235" s="10">
        <v>44967.351388888892</v>
      </c>
      <c r="B235" s="188" t="s">
        <v>680</v>
      </c>
      <c r="C235" s="188">
        <v>3</v>
      </c>
      <c r="D235" s="17">
        <v>181.6</v>
      </c>
      <c r="E235" s="17">
        <v>11.5</v>
      </c>
      <c r="F235" s="13">
        <v>0.14578703703703702</v>
      </c>
      <c r="G235" s="188">
        <v>63397</v>
      </c>
      <c r="H235" s="24">
        <v>0.9</v>
      </c>
      <c r="I235" s="188">
        <v>15.957000000000001</v>
      </c>
      <c r="J235" s="188">
        <v>2.8290000000000002</v>
      </c>
      <c r="K235" s="16">
        <f t="shared" si="15"/>
        <v>45.142353000000007</v>
      </c>
      <c r="L235" s="17">
        <f t="shared" si="16"/>
        <v>11.380585323055712</v>
      </c>
      <c r="M235" s="12">
        <f t="shared" si="13"/>
        <v>1.0492841409691644E-2</v>
      </c>
    </row>
    <row r="236" spans="1:13" s="188" customFormat="1" x14ac:dyDescent="0.3">
      <c r="A236" s="10">
        <v>44967.692361111112</v>
      </c>
      <c r="B236" s="188" t="s">
        <v>680</v>
      </c>
      <c r="C236" s="188">
        <v>1</v>
      </c>
      <c r="D236" s="17">
        <v>211</v>
      </c>
      <c r="E236" s="17">
        <v>11</v>
      </c>
      <c r="F236" s="13">
        <v>0.17837962962962964</v>
      </c>
      <c r="G236" s="188">
        <v>63608</v>
      </c>
      <c r="H236" s="24">
        <v>0.88</v>
      </c>
      <c r="I236" s="188">
        <v>19.393999999999998</v>
      </c>
      <c r="J236" s="188">
        <v>2.7890000000000001</v>
      </c>
      <c r="K236" s="16">
        <f t="shared" si="15"/>
        <v>54.089866000000001</v>
      </c>
      <c r="L236" s="17">
        <f t="shared" si="16"/>
        <v>10.87965350108281</v>
      </c>
      <c r="M236" s="12">
        <f t="shared" si="13"/>
        <v>1.1061611374407532E-2</v>
      </c>
    </row>
    <row r="237" spans="1:13" s="188" customFormat="1" x14ac:dyDescent="0.3">
      <c r="A237" s="10">
        <v>44970.845138888886</v>
      </c>
      <c r="B237" s="188" t="s">
        <v>680</v>
      </c>
      <c r="C237" s="188">
        <v>1</v>
      </c>
      <c r="D237" s="17">
        <v>273.7</v>
      </c>
      <c r="E237" s="17">
        <v>15.7</v>
      </c>
      <c r="F237" s="13">
        <v>0.27057870370370368</v>
      </c>
      <c r="G237" s="188">
        <v>63882</v>
      </c>
      <c r="H237" s="24">
        <v>0.85</v>
      </c>
      <c r="I237" s="188">
        <v>17.827999999999999</v>
      </c>
      <c r="J237" s="188">
        <v>2.7890000000000001</v>
      </c>
      <c r="K237" s="16">
        <f t="shared" si="15"/>
        <v>49.722292000000003</v>
      </c>
      <c r="L237" s="17">
        <f t="shared" si="16"/>
        <v>15.352254879964102</v>
      </c>
      <c r="M237" s="12">
        <f t="shared" si="13"/>
        <v>2.2651077822433141E-2</v>
      </c>
    </row>
    <row r="238" spans="1:13" s="188" customFormat="1" x14ac:dyDescent="0.3">
      <c r="A238" s="10">
        <v>44975.879166666666</v>
      </c>
      <c r="B238" s="188" t="s">
        <v>695</v>
      </c>
      <c r="C238" s="188">
        <v>2</v>
      </c>
      <c r="D238" s="17">
        <v>304.60000000000002</v>
      </c>
      <c r="E238" s="17">
        <v>17.600000000000001</v>
      </c>
      <c r="F238" s="13">
        <v>0.34575231481481478</v>
      </c>
      <c r="G238" s="188">
        <v>64186</v>
      </c>
      <c r="H238" s="24">
        <v>0.82</v>
      </c>
      <c r="I238" s="188">
        <v>16.510999999999999</v>
      </c>
      <c r="J238" s="188">
        <v>2.8690000000000002</v>
      </c>
      <c r="K238" s="16">
        <f t="shared" si="15"/>
        <v>47.370059000000005</v>
      </c>
      <c r="L238" s="17">
        <f t="shared" si="16"/>
        <v>18.448307189146632</v>
      </c>
      <c r="M238" s="12">
        <f t="shared" si="13"/>
        <v>-4.5982928430728931E-2</v>
      </c>
    </row>
    <row r="239" spans="1:13" s="188" customFormat="1" x14ac:dyDescent="0.3">
      <c r="A239" s="10">
        <v>44979.854166666664</v>
      </c>
      <c r="B239" s="188" t="s">
        <v>680</v>
      </c>
      <c r="C239" s="188">
        <v>1</v>
      </c>
      <c r="D239" s="17">
        <v>269.2</v>
      </c>
      <c r="E239" s="17">
        <v>16.8</v>
      </c>
      <c r="F239" s="13">
        <v>0.28311342592592592</v>
      </c>
      <c r="G239" s="188">
        <v>64456</v>
      </c>
      <c r="H239" s="24">
        <v>0.79</v>
      </c>
      <c r="I239" s="188">
        <v>17.391999999999999</v>
      </c>
      <c r="J239" s="188">
        <v>2.8490000000000002</v>
      </c>
      <c r="K239" s="16">
        <f t="shared" si="15"/>
        <v>49.549807999999999</v>
      </c>
      <c r="L239" s="17">
        <f t="shared" si="16"/>
        <v>15.478380864765409</v>
      </c>
      <c r="M239" s="12">
        <f t="shared" si="13"/>
        <v>8.5384843982169389E-2</v>
      </c>
    </row>
    <row r="240" spans="1:13" s="188" customFormat="1" x14ac:dyDescent="0.3">
      <c r="A240" s="10">
        <v>44984.382638888892</v>
      </c>
      <c r="B240" s="188" t="s">
        <v>680</v>
      </c>
      <c r="C240" s="188">
        <v>6</v>
      </c>
      <c r="D240" s="17">
        <v>281.89999999999998</v>
      </c>
      <c r="E240" s="17">
        <v>17.5</v>
      </c>
      <c r="F240" s="13">
        <v>0.31001157407407409</v>
      </c>
      <c r="G240" s="188">
        <v>64738</v>
      </c>
      <c r="H240" s="24">
        <v>0.77</v>
      </c>
      <c r="I240" s="188">
        <v>16.332000000000001</v>
      </c>
      <c r="J240" s="188">
        <v>2.7290000000000001</v>
      </c>
      <c r="K240" s="16">
        <f t="shared" si="15"/>
        <v>44.570028000000001</v>
      </c>
      <c r="L240" s="17">
        <f t="shared" si="16"/>
        <v>17.260592701445013</v>
      </c>
      <c r="M240" s="12">
        <f t="shared" si="13"/>
        <v>1.3870166725789446E-2</v>
      </c>
    </row>
    <row r="241" spans="1:13" s="188" customFormat="1" x14ac:dyDescent="0.3">
      <c r="A241" s="10">
        <v>44990.474305555559</v>
      </c>
      <c r="B241" s="188" t="s">
        <v>708</v>
      </c>
      <c r="C241" s="188">
        <v>1</v>
      </c>
      <c r="D241" s="17">
        <v>216.4</v>
      </c>
      <c r="E241" s="17">
        <v>12</v>
      </c>
      <c r="F241" s="13">
        <v>0.69646990740740744</v>
      </c>
      <c r="G241" s="188">
        <v>64954</v>
      </c>
      <c r="H241" s="24">
        <v>0.72</v>
      </c>
      <c r="I241" s="188">
        <v>17.353999999999999</v>
      </c>
      <c r="J241" s="188">
        <v>2.7989999999999999</v>
      </c>
      <c r="K241" s="16">
        <f t="shared" si="15"/>
        <v>48.573845999999996</v>
      </c>
      <c r="L241" s="17">
        <f t="shared" si="16"/>
        <v>12.469747608620493</v>
      </c>
      <c r="M241" s="12">
        <f t="shared" si="13"/>
        <v>-3.7670979667282944E-2</v>
      </c>
    </row>
    <row r="242" spans="1:13" s="188" customFormat="1" x14ac:dyDescent="0.3">
      <c r="A242" s="10">
        <v>44991.524305555555</v>
      </c>
      <c r="B242" s="188" t="s">
        <v>709</v>
      </c>
      <c r="C242" s="188">
        <v>9</v>
      </c>
      <c r="D242" s="17">
        <v>277.89999999999998</v>
      </c>
      <c r="E242" s="17">
        <v>18.7</v>
      </c>
      <c r="F242" s="13">
        <v>0.21049768518518519</v>
      </c>
      <c r="G242" s="188">
        <v>65232</v>
      </c>
      <c r="H242" s="24">
        <v>0.7</v>
      </c>
      <c r="I242" s="188">
        <v>15.026999999999999</v>
      </c>
      <c r="J242" s="188">
        <v>2.7989999999999999</v>
      </c>
      <c r="K242" s="16">
        <f t="shared" si="15"/>
        <v>42.060572999999998</v>
      </c>
      <c r="L242" s="17">
        <f t="shared" si="16"/>
        <v>18.493378585213282</v>
      </c>
      <c r="M242" s="12">
        <f t="shared" si="13"/>
        <v>1.1172724001439427E-2</v>
      </c>
    </row>
    <row r="243" spans="1:13" s="188" customFormat="1" x14ac:dyDescent="0.3">
      <c r="A243" s="10">
        <v>44995.845138888886</v>
      </c>
      <c r="B243" s="188" t="s">
        <v>680</v>
      </c>
      <c r="C243" s="188">
        <v>3</v>
      </c>
      <c r="D243" s="17">
        <v>176.1</v>
      </c>
      <c r="E243" s="17">
        <v>16.5</v>
      </c>
      <c r="F243" s="13">
        <v>0.25811342592592595</v>
      </c>
      <c r="G243" s="188">
        <v>65408</v>
      </c>
      <c r="H243" s="24">
        <v>0.68</v>
      </c>
      <c r="I243" s="188">
        <v>10.702</v>
      </c>
      <c r="J243" s="188">
        <v>3.1190000000000002</v>
      </c>
      <c r="K243" s="16">
        <f t="shared" si="15"/>
        <v>33.379538000000004</v>
      </c>
      <c r="L243" s="17">
        <f t="shared" si="16"/>
        <v>16.454868248925433</v>
      </c>
      <c r="M243" s="12">
        <f t="shared" si="13"/>
        <v>2.742759795570926E-3</v>
      </c>
    </row>
    <row r="244" spans="1:13" s="188" customFormat="1" x14ac:dyDescent="0.3">
      <c r="A244" s="10">
        <v>44998.368055555555</v>
      </c>
      <c r="B244" s="223" t="s">
        <v>680</v>
      </c>
      <c r="C244" s="188">
        <v>5</v>
      </c>
      <c r="D244" s="17">
        <v>218.2</v>
      </c>
      <c r="E244" s="17">
        <v>17.3</v>
      </c>
      <c r="F244" s="13">
        <v>0.18577546296296296</v>
      </c>
      <c r="G244" s="188">
        <v>65627</v>
      </c>
      <c r="H244" s="24">
        <v>1</v>
      </c>
      <c r="I244" s="188">
        <v>12.932</v>
      </c>
      <c r="J244" s="188">
        <v>3.0489999999999999</v>
      </c>
      <c r="K244" s="16">
        <f t="shared" si="15"/>
        <v>39.429667999999999</v>
      </c>
      <c r="L244" s="17">
        <f t="shared" si="16"/>
        <v>16.872873492112589</v>
      </c>
      <c r="M244" s="12">
        <f t="shared" si="13"/>
        <v>2.531439046746109E-2</v>
      </c>
    </row>
    <row r="245" spans="1:13" s="188" customFormat="1" x14ac:dyDescent="0.3">
      <c r="A245" s="10">
        <v>45006.663888888892</v>
      </c>
      <c r="B245" s="225" t="s">
        <v>680</v>
      </c>
      <c r="C245" s="188">
        <v>5</v>
      </c>
      <c r="D245" s="17">
        <v>193.4</v>
      </c>
      <c r="E245" s="17">
        <v>15.9</v>
      </c>
      <c r="F245" s="13">
        <v>0.38748842592592592</v>
      </c>
      <c r="G245" s="188">
        <v>65820</v>
      </c>
      <c r="H245" s="24">
        <v>0.97</v>
      </c>
      <c r="I245" s="188">
        <v>12.255000000000001</v>
      </c>
      <c r="J245" s="188">
        <v>2.7589999999999999</v>
      </c>
      <c r="K245" s="16">
        <f t="shared" si="15"/>
        <v>33.811545000000002</v>
      </c>
      <c r="L245" s="17">
        <f t="shared" si="16"/>
        <v>15.781313749490003</v>
      </c>
      <c r="M245" s="12">
        <f t="shared" si="13"/>
        <v>7.5206825232678742E-3</v>
      </c>
    </row>
    <row r="246" spans="1:13" s="188" customFormat="1" x14ac:dyDescent="0.3">
      <c r="A246" s="10"/>
      <c r="D246" s="17"/>
      <c r="E246" s="17"/>
      <c r="F246" s="13"/>
      <c r="H246" s="24"/>
      <c r="K246" s="16"/>
      <c r="L246" s="17"/>
      <c r="M246" s="12"/>
    </row>
    <row r="247" spans="1:13" s="186" customFormat="1" x14ac:dyDescent="0.3">
      <c r="A247" s="10"/>
      <c r="D247" s="17"/>
      <c r="E247" s="17"/>
      <c r="F247" s="13"/>
      <c r="H247" s="24"/>
      <c r="K247" s="16"/>
      <c r="L247" s="17"/>
      <c r="M247" s="12"/>
    </row>
    <row r="248" spans="1:13" s="186" customFormat="1" ht="15" thickBot="1" x14ac:dyDescent="0.35">
      <c r="A248" s="10"/>
      <c r="D248" s="17"/>
      <c r="E248" s="17"/>
      <c r="F248" s="13"/>
      <c r="H248" s="24"/>
      <c r="K248" s="16"/>
      <c r="L248" s="17"/>
      <c r="M248" s="12"/>
    </row>
    <row r="249" spans="1:13" ht="15" thickBot="1" x14ac:dyDescent="0.35">
      <c r="A249" s="258" t="s">
        <v>150</v>
      </c>
      <c r="B249" s="259"/>
      <c r="C249" s="259"/>
      <c r="D249" s="259"/>
      <c r="E249" s="259"/>
      <c r="F249" s="259"/>
      <c r="G249" s="259"/>
      <c r="H249" s="259"/>
      <c r="I249" s="259"/>
      <c r="J249" s="259"/>
      <c r="K249" s="259"/>
      <c r="L249" s="259"/>
      <c r="M249" s="260"/>
    </row>
    <row r="250" spans="1:13" x14ac:dyDescent="0.3">
      <c r="C250" s="14" t="s">
        <v>103</v>
      </c>
      <c r="D250" s="17">
        <f>SUM(D2:D249)</f>
        <v>65758.000000000015</v>
      </c>
      <c r="F250" s="13">
        <f>SUM(F2:F249)</f>
        <v>68.042337962962961</v>
      </c>
      <c r="H250" s="24"/>
      <c r="I250" s="26">
        <f>SUM(I2:I249)</f>
        <v>3481.2449999999985</v>
      </c>
      <c r="J250" s="26">
        <f>K250/I250</f>
        <v>2.6725867334818449</v>
      </c>
      <c r="K250" s="16">
        <f>SUM(K2:K249)</f>
        <v>9303.9292030000015</v>
      </c>
      <c r="L250" s="17"/>
      <c r="M250" s="12"/>
    </row>
    <row r="251" spans="1:13" x14ac:dyDescent="0.3">
      <c r="C251"/>
      <c r="D251" s="17"/>
      <c r="H251"/>
      <c r="I251" s="26"/>
      <c r="J251" s="26"/>
      <c r="K251"/>
      <c r="L251" s="17"/>
      <c r="M251" s="12"/>
    </row>
    <row r="252" spans="1:13" x14ac:dyDescent="0.3">
      <c r="C252" s="14" t="s">
        <v>81</v>
      </c>
      <c r="D252" s="17">
        <f>AVERAGE(D2:D249)</f>
        <v>269.50000000000006</v>
      </c>
      <c r="E252" s="17">
        <f>AVERAGE(E2:E249)</f>
        <v>19.235897435897428</v>
      </c>
      <c r="F252" s="13">
        <f>AVERAGE(F2:F249)</f>
        <v>0.29202720155778095</v>
      </c>
      <c r="H252" s="24">
        <f t="shared" ref="H252:M252" si="17">AVERAGE(H2:H249)</f>
        <v>0.73302904564315352</v>
      </c>
      <c r="I252" s="26">
        <f t="shared" si="17"/>
        <v>14.2673975409836</v>
      </c>
      <c r="J252" s="26">
        <f t="shared" si="17"/>
        <v>2.6768845732455717</v>
      </c>
      <c r="K252" s="16">
        <f t="shared" si="17"/>
        <v>38.130857389344271</v>
      </c>
      <c r="L252" s="17">
        <f t="shared" si="17"/>
        <v>19.118312007407745</v>
      </c>
      <c r="M252" s="11">
        <f t="shared" si="17"/>
        <v>2.1124938817596722E-2</v>
      </c>
    </row>
    <row r="253" spans="1:13" x14ac:dyDescent="0.3">
      <c r="C253" s="14" t="s">
        <v>104</v>
      </c>
      <c r="D253" s="17">
        <f>MAX(D2:D249)</f>
        <v>417.9</v>
      </c>
      <c r="E253" s="17">
        <f>MAX(E2:E249)</f>
        <v>23.2</v>
      </c>
      <c r="F253" s="13">
        <f>MAX(F2:F249)</f>
        <v>0.84636574074074078</v>
      </c>
      <c r="H253" s="24">
        <f t="shared" ref="H253:M253" si="18">MAX(H2:H249)</f>
        <v>1</v>
      </c>
      <c r="I253" s="26">
        <f t="shared" si="18"/>
        <v>20.329999999999998</v>
      </c>
      <c r="J253" s="26">
        <f t="shared" si="18"/>
        <v>5.7489999999999997</v>
      </c>
      <c r="K253" s="16">
        <f t="shared" si="18"/>
        <v>84.675679000000002</v>
      </c>
      <c r="L253" s="17">
        <f t="shared" si="18"/>
        <v>44.712328767123289</v>
      </c>
      <c r="M253" s="11">
        <f t="shared" si="18"/>
        <v>0.5749938900203666</v>
      </c>
    </row>
    <row r="254" spans="1:13" x14ac:dyDescent="0.3">
      <c r="C254" s="14" t="s">
        <v>105</v>
      </c>
      <c r="D254" s="17">
        <f>MIN(D2:D249)</f>
        <v>81.599999999999994</v>
      </c>
      <c r="E254" s="17">
        <f>MIN(E2:E249)</f>
        <v>11</v>
      </c>
      <c r="F254" s="13">
        <f>MIN(F2:F249)</f>
        <v>6.8553240740740748E-2</v>
      </c>
      <c r="H254" s="24">
        <f t="shared" ref="H254:M254" si="19">MIN(H2:H249)</f>
        <v>0.25</v>
      </c>
      <c r="I254" s="26">
        <f t="shared" si="19"/>
        <v>1.825</v>
      </c>
      <c r="J254" s="26">
        <f t="shared" si="19"/>
        <v>1.4590000000000001</v>
      </c>
      <c r="K254" s="16">
        <f t="shared" si="19"/>
        <v>3.1736750000000002</v>
      </c>
      <c r="L254" s="17">
        <f t="shared" si="19"/>
        <v>10.87965350108281</v>
      </c>
      <c r="M254" s="11">
        <f t="shared" si="19"/>
        <v>-0.49231004901960784</v>
      </c>
    </row>
    <row r="256" spans="1:13" x14ac:dyDescent="0.3">
      <c r="C256" s="14"/>
    </row>
  </sheetData>
  <mergeCells count="1">
    <mergeCell ref="A249:M249"/>
  </mergeCells>
  <conditionalFormatting sqref="B109:B118 B120">
    <cfRule type="colorScale" priority="3">
      <colorScale>
        <cfvo type="min"/>
        <cfvo type="max"/>
        <color rgb="FFFF7128"/>
        <color rgb="FFFFEF9C"/>
      </colorScale>
    </cfRule>
  </conditionalFormatting>
  <conditionalFormatting sqref="B119">
    <cfRule type="colorScale" priority="2">
      <colorScale>
        <cfvo type="min"/>
        <cfvo type="max"/>
        <color rgb="FFFF7128"/>
        <color rgb="FFFFEF9C"/>
      </colorScale>
    </cfRule>
  </conditionalFormatting>
  <conditionalFormatting sqref="B121:B248">
    <cfRule type="colorScale" priority="170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orientation="landscape" horizontalDpi="360" verticalDpi="36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workbookViewId="0">
      <pane ySplit="1" topLeftCell="A2" activePane="bottomLeft" state="frozen"/>
      <selection activeCell="A3" sqref="A3"/>
      <selection pane="bottomLeft" activeCell="G75" sqref="G75"/>
    </sheetView>
  </sheetViews>
  <sheetFormatPr defaultRowHeight="14.4" x14ac:dyDescent="0.3"/>
  <cols>
    <col min="1" max="1" width="13.6640625" bestFit="1" customWidth="1"/>
    <col min="2" max="2" width="9.5546875" style="196" bestFit="1" customWidth="1"/>
    <col min="3" max="3" width="4.33203125" style="60" bestFit="1" customWidth="1"/>
    <col min="4" max="4" width="22.109375" bestFit="1" customWidth="1"/>
    <col min="5" max="5" width="18.33203125" bestFit="1" customWidth="1"/>
    <col min="6" max="6" width="68.5546875" bestFit="1" customWidth="1"/>
    <col min="7" max="7" width="12" bestFit="1" customWidth="1"/>
    <col min="8" max="8" width="31.6640625" style="15" bestFit="1" customWidth="1"/>
    <col min="9" max="9" width="15.6640625" bestFit="1" customWidth="1"/>
    <col min="10" max="10" width="10.109375" style="62" customWidth="1"/>
  </cols>
  <sheetData>
    <row r="1" spans="1:11" x14ac:dyDescent="0.3">
      <c r="A1" s="4" t="s">
        <v>97</v>
      </c>
      <c r="B1" s="195" t="s">
        <v>62</v>
      </c>
      <c r="C1" s="61" t="s">
        <v>154</v>
      </c>
      <c r="D1" s="4" t="s">
        <v>65</v>
      </c>
      <c r="E1" s="4" t="s">
        <v>63</v>
      </c>
      <c r="F1" s="4" t="s">
        <v>64</v>
      </c>
      <c r="G1" s="4" t="s">
        <v>177</v>
      </c>
      <c r="H1" s="4" t="s">
        <v>100</v>
      </c>
      <c r="I1" s="4" t="s">
        <v>98</v>
      </c>
      <c r="J1" s="4" t="s">
        <v>103</v>
      </c>
    </row>
    <row r="2" spans="1:11" x14ac:dyDescent="0.3">
      <c r="A2" s="18">
        <v>43825</v>
      </c>
      <c r="B2" s="196">
        <v>19.95</v>
      </c>
      <c r="C2" s="60">
        <v>1</v>
      </c>
      <c r="D2" s="5" t="s">
        <v>94</v>
      </c>
      <c r="E2" s="5" t="s">
        <v>95</v>
      </c>
      <c r="F2" s="5" t="s">
        <v>96</v>
      </c>
      <c r="G2" s="64">
        <v>0.09</v>
      </c>
      <c r="H2" s="5" t="s">
        <v>101</v>
      </c>
      <c r="I2" s="18">
        <v>43827</v>
      </c>
      <c r="J2" s="62">
        <v>21.6</v>
      </c>
    </row>
    <row r="3" spans="1:11" s="64" customFormat="1" x14ac:dyDescent="0.3">
      <c r="A3" s="18">
        <v>43826</v>
      </c>
      <c r="B3" s="196">
        <v>364.99</v>
      </c>
      <c r="C3" s="60">
        <v>1</v>
      </c>
      <c r="D3" s="5" t="s">
        <v>170</v>
      </c>
      <c r="E3" s="5" t="s">
        <v>173</v>
      </c>
      <c r="F3" s="5" t="s">
        <v>172</v>
      </c>
      <c r="G3">
        <v>30</v>
      </c>
      <c r="H3" s="5" t="s">
        <v>171</v>
      </c>
      <c r="I3" s="18">
        <v>43826</v>
      </c>
      <c r="J3" s="65">
        <v>395.1</v>
      </c>
      <c r="K3" s="3"/>
    </row>
    <row r="4" spans="1:11" x14ac:dyDescent="0.3">
      <c r="A4" s="264">
        <v>43850</v>
      </c>
      <c r="B4" s="196">
        <v>9.1300000000000008</v>
      </c>
      <c r="C4" s="60">
        <v>1</v>
      </c>
      <c r="D4" s="5" t="s">
        <v>107</v>
      </c>
      <c r="E4" s="5" t="s">
        <v>134</v>
      </c>
      <c r="F4" s="5" t="s">
        <v>135</v>
      </c>
      <c r="G4" t="s">
        <v>178</v>
      </c>
      <c r="H4" s="5" t="s">
        <v>107</v>
      </c>
      <c r="I4" s="18">
        <v>43853</v>
      </c>
      <c r="J4" s="263">
        <v>181.23</v>
      </c>
    </row>
    <row r="5" spans="1:11" x14ac:dyDescent="0.3">
      <c r="A5" s="264"/>
      <c r="B5" s="196">
        <v>10.07</v>
      </c>
      <c r="C5" s="60">
        <v>1</v>
      </c>
      <c r="D5" s="5" t="s">
        <v>107</v>
      </c>
      <c r="E5" s="5" t="s">
        <v>129</v>
      </c>
      <c r="F5" s="5" t="s">
        <v>128</v>
      </c>
      <c r="G5" s="66" t="s">
        <v>178</v>
      </c>
      <c r="H5" s="5" t="s">
        <v>107</v>
      </c>
      <c r="I5" s="18">
        <v>43853</v>
      </c>
      <c r="J5" s="263"/>
    </row>
    <row r="6" spans="1:11" x14ac:dyDescent="0.3">
      <c r="A6" s="264"/>
      <c r="B6" s="196">
        <v>7.42</v>
      </c>
      <c r="C6" s="60">
        <v>1</v>
      </c>
      <c r="D6" s="5" t="s">
        <v>107</v>
      </c>
      <c r="E6" s="5" t="s">
        <v>130</v>
      </c>
      <c r="F6" s="5" t="s">
        <v>131</v>
      </c>
      <c r="G6" s="66" t="s">
        <v>178</v>
      </c>
      <c r="H6" s="5" t="s">
        <v>107</v>
      </c>
      <c r="I6" s="18">
        <v>43853</v>
      </c>
      <c r="J6" s="263"/>
    </row>
    <row r="7" spans="1:11" x14ac:dyDescent="0.3">
      <c r="A7" s="264"/>
      <c r="B7" s="196">
        <v>7.96</v>
      </c>
      <c r="C7" s="60">
        <v>1</v>
      </c>
      <c r="D7" s="5" t="s">
        <v>107</v>
      </c>
      <c r="E7" s="5" t="s">
        <v>133</v>
      </c>
      <c r="F7" s="5" t="s">
        <v>132</v>
      </c>
      <c r="G7" s="66" t="s">
        <v>178</v>
      </c>
      <c r="H7" s="5" t="s">
        <v>107</v>
      </c>
      <c r="I7" s="18">
        <v>43853</v>
      </c>
      <c r="J7" s="263"/>
    </row>
    <row r="8" spans="1:11" x14ac:dyDescent="0.3">
      <c r="A8" s="264"/>
      <c r="B8" s="196">
        <v>8.24</v>
      </c>
      <c r="C8" s="60">
        <v>1</v>
      </c>
      <c r="D8" s="5" t="s">
        <v>107</v>
      </c>
      <c r="E8" s="5" t="s">
        <v>155</v>
      </c>
      <c r="F8" s="5" t="s">
        <v>156</v>
      </c>
      <c r="G8" s="66" t="s">
        <v>178</v>
      </c>
      <c r="H8" s="5" t="s">
        <v>107</v>
      </c>
      <c r="I8" s="18">
        <v>43853</v>
      </c>
      <c r="J8" s="263"/>
    </row>
    <row r="9" spans="1:11" x14ac:dyDescent="0.3">
      <c r="A9" s="264"/>
      <c r="B9" s="196">
        <v>14.99</v>
      </c>
      <c r="C9" s="60">
        <v>2</v>
      </c>
      <c r="D9" s="5" t="s">
        <v>107</v>
      </c>
      <c r="E9" s="5" t="s">
        <v>127</v>
      </c>
      <c r="F9" s="5" t="s">
        <v>126</v>
      </c>
      <c r="G9" s="66" t="s">
        <v>178</v>
      </c>
      <c r="H9" s="5" t="s">
        <v>107</v>
      </c>
      <c r="I9" s="18">
        <v>43853</v>
      </c>
      <c r="J9" s="263"/>
    </row>
    <row r="10" spans="1:11" x14ac:dyDescent="0.3">
      <c r="A10" s="264"/>
      <c r="B10" s="196">
        <v>6.99</v>
      </c>
      <c r="C10" s="60">
        <v>2</v>
      </c>
      <c r="D10" s="5" t="s">
        <v>107</v>
      </c>
      <c r="E10" s="5" t="s">
        <v>124</v>
      </c>
      <c r="F10" s="5" t="s">
        <v>125</v>
      </c>
      <c r="G10" s="66" t="s">
        <v>178</v>
      </c>
      <c r="H10" s="5" t="s">
        <v>107</v>
      </c>
      <c r="I10" s="18">
        <v>43853</v>
      </c>
      <c r="J10" s="263"/>
    </row>
    <row r="11" spans="1:11" x14ac:dyDescent="0.3">
      <c r="A11" s="264"/>
      <c r="B11" s="196">
        <v>6.99</v>
      </c>
      <c r="C11" s="60">
        <v>2</v>
      </c>
      <c r="D11" s="5" t="s">
        <v>107</v>
      </c>
      <c r="E11" s="5" t="s">
        <v>123</v>
      </c>
      <c r="F11" s="5" t="s">
        <v>122</v>
      </c>
      <c r="G11" s="66" t="s">
        <v>178</v>
      </c>
      <c r="H11" s="5" t="s">
        <v>107</v>
      </c>
      <c r="I11" s="18">
        <v>43853</v>
      </c>
      <c r="J11" s="263"/>
    </row>
    <row r="12" spans="1:11" x14ac:dyDescent="0.3">
      <c r="A12" s="264"/>
      <c r="B12" s="196">
        <v>4.99</v>
      </c>
      <c r="C12" s="60">
        <v>1</v>
      </c>
      <c r="D12" s="5" t="s">
        <v>107</v>
      </c>
      <c r="E12" s="5" t="s">
        <v>120</v>
      </c>
      <c r="F12" s="5" t="s">
        <v>121</v>
      </c>
      <c r="G12" s="66" t="s">
        <v>178</v>
      </c>
      <c r="H12" s="5" t="s">
        <v>107</v>
      </c>
      <c r="I12" s="18">
        <v>43853</v>
      </c>
      <c r="J12" s="263"/>
    </row>
    <row r="13" spans="1:11" x14ac:dyDescent="0.3">
      <c r="A13" s="264"/>
      <c r="B13" s="196">
        <v>5.99</v>
      </c>
      <c r="C13" s="60">
        <v>1</v>
      </c>
      <c r="D13" s="5" t="s">
        <v>107</v>
      </c>
      <c r="E13" s="5" t="s">
        <v>119</v>
      </c>
      <c r="F13" s="5" t="s">
        <v>118</v>
      </c>
      <c r="G13" s="66" t="s">
        <v>178</v>
      </c>
      <c r="H13" s="5" t="s">
        <v>107</v>
      </c>
      <c r="I13" s="18">
        <v>43853</v>
      </c>
      <c r="J13" s="263"/>
    </row>
    <row r="14" spans="1:11" x14ac:dyDescent="0.3">
      <c r="A14" s="264"/>
      <c r="B14" s="196">
        <v>3.99</v>
      </c>
      <c r="C14" s="60">
        <v>1</v>
      </c>
      <c r="D14" s="5" t="s">
        <v>107</v>
      </c>
      <c r="E14" s="5" t="s">
        <v>116</v>
      </c>
      <c r="F14" s="5" t="s">
        <v>117</v>
      </c>
      <c r="G14" s="66" t="s">
        <v>178</v>
      </c>
      <c r="H14" s="5" t="s">
        <v>107</v>
      </c>
      <c r="I14" s="18">
        <v>43853</v>
      </c>
      <c r="J14" s="263"/>
    </row>
    <row r="15" spans="1:11" x14ac:dyDescent="0.3">
      <c r="A15" s="264"/>
      <c r="B15" s="196">
        <v>3.99</v>
      </c>
      <c r="C15" s="60">
        <v>1</v>
      </c>
      <c r="D15" s="5" t="s">
        <v>107</v>
      </c>
      <c r="E15" s="5" t="s">
        <v>115</v>
      </c>
      <c r="F15" s="5" t="s">
        <v>114</v>
      </c>
      <c r="G15" s="66" t="s">
        <v>178</v>
      </c>
      <c r="H15" s="5" t="s">
        <v>107</v>
      </c>
      <c r="I15" s="18">
        <v>43853</v>
      </c>
      <c r="J15" s="263"/>
    </row>
    <row r="16" spans="1:11" x14ac:dyDescent="0.3">
      <c r="A16" s="264"/>
      <c r="B16" s="196">
        <v>3.99</v>
      </c>
      <c r="C16" s="60">
        <v>1</v>
      </c>
      <c r="D16" s="5" t="s">
        <v>107</v>
      </c>
      <c r="E16" s="5" t="s">
        <v>113</v>
      </c>
      <c r="F16" s="5" t="s">
        <v>112</v>
      </c>
      <c r="G16" s="66" t="s">
        <v>178</v>
      </c>
      <c r="H16" s="5" t="s">
        <v>107</v>
      </c>
      <c r="I16" s="18">
        <v>43853</v>
      </c>
      <c r="J16" s="263"/>
    </row>
    <row r="17" spans="1:12" x14ac:dyDescent="0.3">
      <c r="A17" s="264"/>
      <c r="B17" s="196">
        <v>2.99</v>
      </c>
      <c r="C17" s="60">
        <v>1</v>
      </c>
      <c r="D17" s="5" t="s">
        <v>107</v>
      </c>
      <c r="E17" s="5" t="s">
        <v>111</v>
      </c>
      <c r="F17" s="5" t="s">
        <v>110</v>
      </c>
      <c r="G17" s="66" t="s">
        <v>178</v>
      </c>
      <c r="H17" s="5" t="s">
        <v>107</v>
      </c>
      <c r="I17" s="18">
        <v>43853</v>
      </c>
      <c r="J17" s="263"/>
    </row>
    <row r="18" spans="1:12" x14ac:dyDescent="0.3">
      <c r="A18" s="264"/>
      <c r="B18" s="196">
        <v>6.99</v>
      </c>
      <c r="C18" s="60">
        <v>1</v>
      </c>
      <c r="D18" s="5" t="s">
        <v>107</v>
      </c>
      <c r="E18" s="5" t="s">
        <v>108</v>
      </c>
      <c r="F18" s="3" t="s">
        <v>109</v>
      </c>
      <c r="G18" s="66" t="s">
        <v>178</v>
      </c>
      <c r="H18" s="5" t="s">
        <v>107</v>
      </c>
      <c r="I18" s="18">
        <v>43853</v>
      </c>
      <c r="J18" s="263"/>
    </row>
    <row r="19" spans="1:12" s="59" customFormat="1" x14ac:dyDescent="0.3">
      <c r="A19" s="264"/>
      <c r="B19" s="196">
        <v>25</v>
      </c>
      <c r="C19" s="60">
        <v>1</v>
      </c>
      <c r="D19" s="5" t="s">
        <v>107</v>
      </c>
      <c r="E19" s="5" t="s">
        <v>157</v>
      </c>
      <c r="F19" s="5" t="s">
        <v>158</v>
      </c>
      <c r="G19" s="66" t="s">
        <v>178</v>
      </c>
      <c r="H19" s="5" t="s">
        <v>107</v>
      </c>
      <c r="I19" s="18">
        <v>43853</v>
      </c>
      <c r="J19" s="263"/>
    </row>
    <row r="20" spans="1:12" x14ac:dyDescent="0.3">
      <c r="A20" s="18">
        <v>43850</v>
      </c>
      <c r="B20" s="196">
        <v>12</v>
      </c>
      <c r="C20" s="60">
        <v>1</v>
      </c>
      <c r="D20" s="5" t="s">
        <v>140</v>
      </c>
      <c r="E20" s="5"/>
      <c r="F20" s="5" t="s">
        <v>152</v>
      </c>
      <c r="G20" s="66" t="s">
        <v>178</v>
      </c>
      <c r="H20" s="5" t="s">
        <v>153</v>
      </c>
      <c r="I20" s="18">
        <v>43851</v>
      </c>
      <c r="J20" s="62">
        <v>12.99</v>
      </c>
    </row>
    <row r="21" spans="1:12" x14ac:dyDescent="0.3">
      <c r="A21" s="264">
        <v>43850</v>
      </c>
      <c r="B21" s="196">
        <v>15.49</v>
      </c>
      <c r="C21" s="60">
        <v>1</v>
      </c>
      <c r="D21" s="5" t="s">
        <v>159</v>
      </c>
      <c r="E21" s="5" t="s">
        <v>160</v>
      </c>
      <c r="F21" s="5" t="s">
        <v>161</v>
      </c>
      <c r="G21" s="66" t="s">
        <v>178</v>
      </c>
      <c r="H21" s="5" t="s">
        <v>162</v>
      </c>
      <c r="I21" s="18">
        <v>43853</v>
      </c>
      <c r="J21" s="262">
        <v>39.33</v>
      </c>
    </row>
    <row r="22" spans="1:12" x14ac:dyDescent="0.3">
      <c r="A22" s="264"/>
      <c r="B22" s="196">
        <v>20.84</v>
      </c>
      <c r="C22" s="60">
        <v>1</v>
      </c>
      <c r="D22" s="5" t="s">
        <v>159</v>
      </c>
      <c r="E22" s="5" t="s">
        <v>163</v>
      </c>
      <c r="F22" s="5" t="s">
        <v>164</v>
      </c>
      <c r="G22" s="66" t="s">
        <v>178</v>
      </c>
      <c r="H22" s="5" t="s">
        <v>162</v>
      </c>
      <c r="I22" s="18">
        <v>43853</v>
      </c>
      <c r="J22" s="262"/>
    </row>
    <row r="23" spans="1:12" x14ac:dyDescent="0.3">
      <c r="A23" s="264">
        <v>43850</v>
      </c>
      <c r="B23" s="196">
        <v>9.99</v>
      </c>
      <c r="C23" s="60">
        <v>1</v>
      </c>
      <c r="D23" s="5" t="s">
        <v>165</v>
      </c>
      <c r="E23" s="5"/>
      <c r="F23" s="5" t="s">
        <v>138</v>
      </c>
      <c r="G23" s="66" t="s">
        <v>178</v>
      </c>
      <c r="H23" s="5" t="s">
        <v>137</v>
      </c>
      <c r="I23" s="18">
        <v>43853</v>
      </c>
      <c r="J23" s="263">
        <v>31.47</v>
      </c>
    </row>
    <row r="24" spans="1:12" x14ac:dyDescent="0.3">
      <c r="A24" s="264"/>
      <c r="B24" s="196">
        <v>9.99</v>
      </c>
      <c r="C24" s="60">
        <v>1</v>
      </c>
      <c r="D24" s="5" t="s">
        <v>165</v>
      </c>
      <c r="E24" s="5"/>
      <c r="F24" s="5" t="s">
        <v>139</v>
      </c>
      <c r="G24" s="66" t="s">
        <v>178</v>
      </c>
      <c r="H24" s="5" t="s">
        <v>137</v>
      </c>
      <c r="I24" s="18">
        <v>43853</v>
      </c>
      <c r="J24" s="263"/>
    </row>
    <row r="25" spans="1:12" x14ac:dyDescent="0.3">
      <c r="A25" s="18">
        <v>43873</v>
      </c>
      <c r="B25" s="196">
        <v>14.99</v>
      </c>
      <c r="C25" s="60">
        <v>1</v>
      </c>
      <c r="D25" s="5" t="s">
        <v>174</v>
      </c>
      <c r="E25" s="5" t="s">
        <v>175</v>
      </c>
      <c r="F25" s="64" t="s">
        <v>176</v>
      </c>
      <c r="G25">
        <v>0.63</v>
      </c>
      <c r="H25" s="5" t="s">
        <v>171</v>
      </c>
      <c r="I25" s="18">
        <v>43874</v>
      </c>
      <c r="J25" s="62">
        <f>B25*1.0825</f>
        <v>16.226675</v>
      </c>
    </row>
    <row r="26" spans="1:12" x14ac:dyDescent="0.3">
      <c r="A26" s="18">
        <v>43899</v>
      </c>
      <c r="B26" s="196">
        <v>10.5</v>
      </c>
      <c r="C26" s="60">
        <v>1</v>
      </c>
      <c r="D26" s="5" t="s">
        <v>181</v>
      </c>
      <c r="E26" s="70">
        <v>550040865</v>
      </c>
      <c r="F26" s="5" t="s">
        <v>184</v>
      </c>
      <c r="G26" s="69" t="s">
        <v>178</v>
      </c>
      <c r="H26" s="69" t="s">
        <v>186</v>
      </c>
      <c r="I26" s="18">
        <v>43903</v>
      </c>
      <c r="J26" s="263">
        <f>(B26+B27)*(1.0764)</f>
        <v>41.409107999999996</v>
      </c>
    </row>
    <row r="27" spans="1:12" x14ac:dyDescent="0.3">
      <c r="B27" s="196">
        <v>27.97</v>
      </c>
      <c r="C27" s="60">
        <v>1</v>
      </c>
      <c r="D27" s="5" t="s">
        <v>181</v>
      </c>
      <c r="E27" s="70">
        <v>550045201</v>
      </c>
      <c r="F27" s="5" t="s">
        <v>185</v>
      </c>
      <c r="G27" s="69" t="s">
        <v>178</v>
      </c>
      <c r="H27" s="69" t="s">
        <v>186</v>
      </c>
      <c r="I27" s="18">
        <v>43903</v>
      </c>
      <c r="J27" s="263"/>
      <c r="K27" s="2"/>
    </row>
    <row r="28" spans="1:12" x14ac:dyDescent="0.3">
      <c r="B28" s="196">
        <v>12.45</v>
      </c>
      <c r="C28" s="60">
        <v>1</v>
      </c>
      <c r="D28" s="5" t="s">
        <v>94</v>
      </c>
      <c r="E28" s="5" t="s">
        <v>183</v>
      </c>
      <c r="F28" s="5" t="s">
        <v>188</v>
      </c>
      <c r="G28" s="5" t="s">
        <v>178</v>
      </c>
      <c r="H28" s="5" t="s">
        <v>189</v>
      </c>
      <c r="I28" s="18">
        <v>43903</v>
      </c>
      <c r="J28" s="72">
        <v>13.48</v>
      </c>
      <c r="L28" s="73"/>
    </row>
    <row r="29" spans="1:12" x14ac:dyDescent="0.3">
      <c r="B29" s="196">
        <v>17.989999999999998</v>
      </c>
      <c r="C29" s="60">
        <v>1</v>
      </c>
      <c r="D29" s="5" t="s">
        <v>194</v>
      </c>
      <c r="E29" s="5" t="s">
        <v>199</v>
      </c>
      <c r="F29" s="5" t="s">
        <v>198</v>
      </c>
      <c r="H29" s="5" t="s">
        <v>195</v>
      </c>
      <c r="I29" s="18">
        <v>43911</v>
      </c>
      <c r="J29" s="262">
        <v>69.989999999999995</v>
      </c>
    </row>
    <row r="30" spans="1:12" x14ac:dyDescent="0.3">
      <c r="B30" s="196">
        <v>20.99</v>
      </c>
      <c r="C30" s="60">
        <v>1</v>
      </c>
      <c r="D30" s="5" t="s">
        <v>196</v>
      </c>
      <c r="E30" s="5">
        <v>130</v>
      </c>
      <c r="F30" s="75" t="s">
        <v>197</v>
      </c>
      <c r="H30" s="5" t="s">
        <v>195</v>
      </c>
      <c r="I30" s="18">
        <v>43911</v>
      </c>
      <c r="J30" s="262"/>
    </row>
    <row r="31" spans="1:12" x14ac:dyDescent="0.3">
      <c r="B31" s="196">
        <v>12.99</v>
      </c>
      <c r="C31" s="60">
        <v>2</v>
      </c>
      <c r="D31" s="5" t="s">
        <v>194</v>
      </c>
      <c r="E31" s="5" t="s">
        <v>200</v>
      </c>
      <c r="F31" s="75" t="s">
        <v>201</v>
      </c>
      <c r="G31">
        <v>2.48</v>
      </c>
      <c r="H31" s="5" t="s">
        <v>195</v>
      </c>
      <c r="I31" s="18">
        <v>43911</v>
      </c>
      <c r="J31" s="262"/>
    </row>
    <row r="32" spans="1:12" x14ac:dyDescent="0.3">
      <c r="A32" s="264">
        <v>43978</v>
      </c>
      <c r="B32" s="196">
        <v>65.47</v>
      </c>
      <c r="C32" s="60">
        <v>1</v>
      </c>
      <c r="D32" s="5" t="s">
        <v>181</v>
      </c>
      <c r="F32" s="78" t="s">
        <v>208</v>
      </c>
      <c r="G32" s="78" t="s">
        <v>178</v>
      </c>
      <c r="H32" s="78" t="s">
        <v>186</v>
      </c>
      <c r="J32" s="265">
        <v>201.9</v>
      </c>
    </row>
    <row r="33" spans="1:10" x14ac:dyDescent="0.3">
      <c r="A33" s="267"/>
      <c r="B33" s="196">
        <v>121.04</v>
      </c>
      <c r="C33" s="60">
        <v>1</v>
      </c>
      <c r="D33" s="5" t="s">
        <v>181</v>
      </c>
      <c r="F33" s="78" t="s">
        <v>209</v>
      </c>
      <c r="G33" s="78" t="s">
        <v>178</v>
      </c>
      <c r="H33" s="78" t="s">
        <v>186</v>
      </c>
      <c r="J33" s="265"/>
    </row>
    <row r="34" spans="1:10" x14ac:dyDescent="0.3">
      <c r="A34" s="18">
        <v>43979</v>
      </c>
      <c r="B34" s="196">
        <v>14.09</v>
      </c>
      <c r="C34" s="60">
        <v>1</v>
      </c>
      <c r="D34" s="5" t="s">
        <v>107</v>
      </c>
      <c r="E34" s="5" t="s">
        <v>136</v>
      </c>
      <c r="F34" s="78" t="s">
        <v>210</v>
      </c>
      <c r="G34" t="s">
        <v>178</v>
      </c>
      <c r="H34" s="5" t="s">
        <v>186</v>
      </c>
      <c r="I34" s="18">
        <v>43979</v>
      </c>
      <c r="J34" s="62">
        <v>12.25</v>
      </c>
    </row>
    <row r="35" spans="1:10" x14ac:dyDescent="0.3">
      <c r="A35" s="18">
        <v>43980</v>
      </c>
      <c r="B35" s="196">
        <v>12.45</v>
      </c>
      <c r="C35" s="60">
        <v>3</v>
      </c>
      <c r="D35" s="5" t="s">
        <v>94</v>
      </c>
      <c r="E35" s="5" t="s">
        <v>183</v>
      </c>
      <c r="F35" s="5" t="s">
        <v>188</v>
      </c>
      <c r="G35" s="5" t="s">
        <v>178</v>
      </c>
      <c r="H35" s="5" t="s">
        <v>189</v>
      </c>
      <c r="J35" s="62">
        <v>40.43</v>
      </c>
    </row>
    <row r="36" spans="1:10" x14ac:dyDescent="0.3">
      <c r="A36" s="266">
        <v>44037</v>
      </c>
      <c r="B36" s="196">
        <v>4.99</v>
      </c>
      <c r="C36" s="60">
        <v>1</v>
      </c>
      <c r="D36" s="5" t="s">
        <v>233</v>
      </c>
      <c r="E36" s="5" t="s">
        <v>234</v>
      </c>
      <c r="F36" t="s">
        <v>235</v>
      </c>
      <c r="G36" t="s">
        <v>178</v>
      </c>
      <c r="H36" s="5" t="s">
        <v>236</v>
      </c>
      <c r="J36" s="265">
        <v>102.81</v>
      </c>
    </row>
    <row r="37" spans="1:10" x14ac:dyDescent="0.3">
      <c r="A37" s="266"/>
      <c r="B37" s="196">
        <v>24.99</v>
      </c>
      <c r="C37" s="60">
        <v>1</v>
      </c>
      <c r="D37" s="5" t="s">
        <v>237</v>
      </c>
      <c r="E37">
        <v>21625285818</v>
      </c>
      <c r="F37" t="s">
        <v>238</v>
      </c>
      <c r="G37">
        <v>11.13</v>
      </c>
      <c r="H37" s="5" t="s">
        <v>236</v>
      </c>
      <c r="J37" s="265"/>
    </row>
    <row r="38" spans="1:10" x14ac:dyDescent="0.3">
      <c r="A38" s="266"/>
      <c r="B38" s="196">
        <v>64.989999999999995</v>
      </c>
      <c r="C38" s="60">
        <v>1</v>
      </c>
      <c r="D38" s="5" t="s">
        <v>237</v>
      </c>
      <c r="E38" s="78">
        <v>49538093047</v>
      </c>
      <c r="F38" t="s">
        <v>239</v>
      </c>
      <c r="G38">
        <v>27.2</v>
      </c>
      <c r="H38" s="5" t="s">
        <v>236</v>
      </c>
      <c r="J38" s="265"/>
    </row>
    <row r="39" spans="1:10" x14ac:dyDescent="0.3">
      <c r="A39" s="18">
        <v>44054</v>
      </c>
      <c r="B39" s="196">
        <v>0</v>
      </c>
      <c r="C39" s="60">
        <v>1</v>
      </c>
      <c r="D39" s="5" t="s">
        <v>182</v>
      </c>
      <c r="E39" s="5"/>
      <c r="F39" t="s">
        <v>245</v>
      </c>
      <c r="G39">
        <v>54.6</v>
      </c>
      <c r="H39" s="5" t="s">
        <v>244</v>
      </c>
      <c r="I39" s="18">
        <v>44055</v>
      </c>
      <c r="J39" s="62">
        <v>57.88</v>
      </c>
    </row>
    <row r="40" spans="1:10" x14ac:dyDescent="0.3">
      <c r="A40" s="18">
        <v>44043</v>
      </c>
      <c r="B40" s="196">
        <v>469.99</v>
      </c>
      <c r="C40" s="60">
        <v>1</v>
      </c>
      <c r="D40" s="5" t="s">
        <v>71</v>
      </c>
      <c r="E40" t="s">
        <v>246</v>
      </c>
      <c r="F40" s="78" t="s">
        <v>247</v>
      </c>
      <c r="G40">
        <v>2.4300000000000002</v>
      </c>
      <c r="H40" s="5" t="s">
        <v>248</v>
      </c>
      <c r="J40" s="62">
        <v>508.76</v>
      </c>
    </row>
    <row r="41" spans="1:10" x14ac:dyDescent="0.3">
      <c r="A41" s="18">
        <v>44073</v>
      </c>
      <c r="B41" s="196">
        <v>25.9</v>
      </c>
      <c r="C41" s="60">
        <v>1</v>
      </c>
      <c r="D41" s="5" t="s">
        <v>272</v>
      </c>
      <c r="F41" s="78" t="s">
        <v>273</v>
      </c>
      <c r="G41">
        <v>0.375</v>
      </c>
      <c r="H41" s="5" t="s">
        <v>272</v>
      </c>
      <c r="I41" s="18">
        <v>44075</v>
      </c>
      <c r="J41" s="62">
        <v>28.04</v>
      </c>
    </row>
    <row r="42" spans="1:10" x14ac:dyDescent="0.3">
      <c r="A42" s="18">
        <v>44198</v>
      </c>
      <c r="B42" s="196">
        <v>12.25</v>
      </c>
      <c r="C42" s="60">
        <v>1</v>
      </c>
      <c r="D42" s="5" t="s">
        <v>94</v>
      </c>
      <c r="E42" t="s">
        <v>296</v>
      </c>
      <c r="F42" t="s">
        <v>297</v>
      </c>
      <c r="G42" t="s">
        <v>178</v>
      </c>
      <c r="H42" s="5" t="s">
        <v>189</v>
      </c>
      <c r="J42" s="62">
        <v>13.26</v>
      </c>
    </row>
    <row r="43" spans="1:10" x14ac:dyDescent="0.3">
      <c r="A43" s="18">
        <v>44293</v>
      </c>
      <c r="B43" s="196">
        <v>22.99</v>
      </c>
      <c r="C43" s="60">
        <v>1</v>
      </c>
      <c r="D43" s="5" t="s">
        <v>327</v>
      </c>
      <c r="E43" t="s">
        <v>328</v>
      </c>
      <c r="F43" t="s">
        <v>329</v>
      </c>
      <c r="G43" t="s">
        <v>178</v>
      </c>
      <c r="H43" s="5" t="s">
        <v>236</v>
      </c>
      <c r="I43" s="18">
        <v>44293</v>
      </c>
      <c r="J43" s="62">
        <v>24.89</v>
      </c>
    </row>
    <row r="44" spans="1:10" x14ac:dyDescent="0.3">
      <c r="A44" s="261">
        <v>44331</v>
      </c>
      <c r="B44" s="196">
        <v>24.99</v>
      </c>
      <c r="C44" s="60">
        <v>1</v>
      </c>
      <c r="D44" s="5" t="s">
        <v>327</v>
      </c>
      <c r="E44" t="s">
        <v>344</v>
      </c>
      <c r="F44" t="s">
        <v>345</v>
      </c>
      <c r="G44" t="s">
        <v>178</v>
      </c>
      <c r="H44" s="5" t="s">
        <v>236</v>
      </c>
      <c r="J44" s="262">
        <v>68.150000000000006</v>
      </c>
    </row>
    <row r="45" spans="1:10" x14ac:dyDescent="0.3">
      <c r="A45" s="261"/>
      <c r="B45" s="196">
        <v>7.99</v>
      </c>
      <c r="C45" s="60">
        <v>1</v>
      </c>
      <c r="E45" t="s">
        <v>346</v>
      </c>
      <c r="F45" t="s">
        <v>347</v>
      </c>
      <c r="G45" t="s">
        <v>178</v>
      </c>
      <c r="H45" s="5" t="s">
        <v>236</v>
      </c>
      <c r="J45" s="262"/>
    </row>
    <row r="46" spans="1:10" x14ac:dyDescent="0.3">
      <c r="A46" s="261"/>
      <c r="B46" s="196">
        <v>19.989999999999998</v>
      </c>
      <c r="C46" s="60">
        <v>1</v>
      </c>
      <c r="E46" t="s">
        <v>348</v>
      </c>
      <c r="F46" t="s">
        <v>349</v>
      </c>
      <c r="G46" t="s">
        <v>178</v>
      </c>
      <c r="H46" s="5" t="s">
        <v>236</v>
      </c>
      <c r="J46" s="262"/>
    </row>
    <row r="47" spans="1:10" x14ac:dyDescent="0.3">
      <c r="A47" s="261"/>
      <c r="B47" s="196">
        <v>9.99</v>
      </c>
      <c r="C47" s="60">
        <v>1</v>
      </c>
      <c r="E47" t="s">
        <v>350</v>
      </c>
      <c r="F47" t="s">
        <v>351</v>
      </c>
      <c r="G47" t="s">
        <v>178</v>
      </c>
      <c r="H47" s="5" t="s">
        <v>236</v>
      </c>
      <c r="J47" s="262"/>
    </row>
    <row r="48" spans="1:10" x14ac:dyDescent="0.3">
      <c r="A48" s="261">
        <v>44332</v>
      </c>
      <c r="B48" s="196">
        <v>3.99</v>
      </c>
      <c r="C48" s="60">
        <v>1</v>
      </c>
      <c r="E48" t="s">
        <v>352</v>
      </c>
      <c r="F48" t="s">
        <v>353</v>
      </c>
      <c r="G48" s="78" t="s">
        <v>178</v>
      </c>
      <c r="H48" s="5" t="s">
        <v>236</v>
      </c>
      <c r="J48" s="262">
        <v>7.56</v>
      </c>
    </row>
    <row r="49" spans="1:10" x14ac:dyDescent="0.3">
      <c r="A49" s="261"/>
      <c r="B49" s="196">
        <v>2.99</v>
      </c>
      <c r="C49" s="60">
        <v>1</v>
      </c>
      <c r="E49">
        <v>11773</v>
      </c>
      <c r="F49" t="s">
        <v>354</v>
      </c>
      <c r="G49" s="78" t="s">
        <v>178</v>
      </c>
      <c r="H49" s="5" t="s">
        <v>236</v>
      </c>
      <c r="J49" s="262"/>
    </row>
    <row r="50" spans="1:10" x14ac:dyDescent="0.3">
      <c r="A50" s="119">
        <v>44349</v>
      </c>
      <c r="B50" s="196">
        <v>200</v>
      </c>
      <c r="C50" s="60">
        <v>5</v>
      </c>
      <c r="D50" t="s">
        <v>182</v>
      </c>
      <c r="F50" t="s">
        <v>375</v>
      </c>
      <c r="G50" t="s">
        <v>178</v>
      </c>
      <c r="H50" s="5" t="s">
        <v>376</v>
      </c>
      <c r="J50" s="62">
        <v>200</v>
      </c>
    </row>
    <row r="51" spans="1:10" x14ac:dyDescent="0.3">
      <c r="A51" s="261">
        <v>44359</v>
      </c>
      <c r="B51" s="196">
        <v>9.99</v>
      </c>
      <c r="C51" s="60">
        <v>3</v>
      </c>
      <c r="D51" t="s">
        <v>369</v>
      </c>
      <c r="E51" t="s">
        <v>370</v>
      </c>
      <c r="F51" t="s">
        <v>371</v>
      </c>
      <c r="G51" t="s">
        <v>178</v>
      </c>
      <c r="H51" s="5" t="s">
        <v>236</v>
      </c>
      <c r="J51" s="262">
        <v>44.34</v>
      </c>
    </row>
    <row r="52" spans="1:10" x14ac:dyDescent="0.3">
      <c r="A52" s="261"/>
      <c r="B52" s="196">
        <v>10.99</v>
      </c>
      <c r="C52" s="60">
        <v>1</v>
      </c>
      <c r="D52" t="s">
        <v>372</v>
      </c>
      <c r="E52" t="s">
        <v>373</v>
      </c>
      <c r="F52" t="s">
        <v>374</v>
      </c>
      <c r="G52" t="s">
        <v>178</v>
      </c>
      <c r="H52" s="5" t="s">
        <v>236</v>
      </c>
      <c r="J52" s="262"/>
    </row>
    <row r="53" spans="1:10" x14ac:dyDescent="0.3">
      <c r="B53" s="196">
        <v>0</v>
      </c>
      <c r="C53" s="60">
        <v>1</v>
      </c>
      <c r="D53" t="s">
        <v>379</v>
      </c>
      <c r="F53" t="s">
        <v>380</v>
      </c>
      <c r="H53" s="5" t="s">
        <v>381</v>
      </c>
      <c r="I53" s="120">
        <v>44361</v>
      </c>
      <c r="J53" s="62">
        <v>0</v>
      </c>
    </row>
    <row r="54" spans="1:10" x14ac:dyDescent="0.3">
      <c r="A54" s="125">
        <v>44417</v>
      </c>
      <c r="B54" s="196">
        <v>2.99</v>
      </c>
      <c r="C54" s="60">
        <v>1</v>
      </c>
      <c r="D54" t="s">
        <v>393</v>
      </c>
      <c r="E54">
        <v>8286254</v>
      </c>
      <c r="F54" t="s">
        <v>394</v>
      </c>
      <c r="G54" t="s">
        <v>178</v>
      </c>
      <c r="H54" s="5" t="s">
        <v>393</v>
      </c>
      <c r="J54" s="62">
        <v>4</v>
      </c>
    </row>
    <row r="55" spans="1:10" x14ac:dyDescent="0.3">
      <c r="A55" s="130">
        <v>44422</v>
      </c>
      <c r="B55" s="196">
        <v>49.99</v>
      </c>
      <c r="C55" s="60">
        <v>1</v>
      </c>
      <c r="D55" t="s">
        <v>369</v>
      </c>
      <c r="E55" s="129" t="s">
        <v>407</v>
      </c>
      <c r="F55" s="129" t="s">
        <v>406</v>
      </c>
      <c r="G55">
        <v>7.48</v>
      </c>
      <c r="H55" s="5" t="s">
        <v>408</v>
      </c>
      <c r="J55" s="62">
        <v>54.11</v>
      </c>
    </row>
    <row r="56" spans="1:10" x14ac:dyDescent="0.3">
      <c r="A56" s="261">
        <v>44452</v>
      </c>
      <c r="B56" s="196">
        <v>2.99</v>
      </c>
      <c r="C56" s="60">
        <v>1</v>
      </c>
      <c r="D56" t="s">
        <v>393</v>
      </c>
      <c r="E56" s="131">
        <v>8286254</v>
      </c>
      <c r="F56" s="131" t="s">
        <v>394</v>
      </c>
      <c r="G56" s="131" t="s">
        <v>178</v>
      </c>
      <c r="H56" s="5" t="s">
        <v>393</v>
      </c>
      <c r="J56" s="262">
        <v>4</v>
      </c>
    </row>
    <row r="57" spans="1:10" x14ac:dyDescent="0.3">
      <c r="A57" s="261"/>
      <c r="B57" s="196">
        <v>0.59</v>
      </c>
      <c r="C57" s="60">
        <v>1</v>
      </c>
      <c r="D57" t="s">
        <v>393</v>
      </c>
      <c r="E57" t="s">
        <v>420</v>
      </c>
      <c r="F57" t="s">
        <v>421</v>
      </c>
      <c r="G57" s="131" t="s">
        <v>178</v>
      </c>
      <c r="H57" s="5" t="s">
        <v>393</v>
      </c>
      <c r="I57" s="132">
        <v>44452</v>
      </c>
      <c r="J57" s="262"/>
    </row>
    <row r="58" spans="1:10" x14ac:dyDescent="0.3">
      <c r="A58" s="139">
        <v>44453</v>
      </c>
      <c r="B58" s="196">
        <v>513.59</v>
      </c>
      <c r="C58" s="60">
        <v>1</v>
      </c>
      <c r="D58" t="s">
        <v>94</v>
      </c>
      <c r="E58" t="s">
        <v>435</v>
      </c>
      <c r="F58" t="s">
        <v>436</v>
      </c>
      <c r="G58" t="s">
        <v>178</v>
      </c>
      <c r="H58" s="5" t="s">
        <v>437</v>
      </c>
      <c r="I58" s="139">
        <v>44453</v>
      </c>
      <c r="J58" s="62">
        <v>0</v>
      </c>
    </row>
    <row r="59" spans="1:10" x14ac:dyDescent="0.3">
      <c r="A59" s="144">
        <v>44480</v>
      </c>
      <c r="B59" s="196">
        <v>22.99</v>
      </c>
      <c r="C59" s="60">
        <v>1</v>
      </c>
      <c r="D59" t="s">
        <v>327</v>
      </c>
      <c r="E59" t="s">
        <v>328</v>
      </c>
      <c r="F59" t="s">
        <v>329</v>
      </c>
      <c r="G59" t="s">
        <v>178</v>
      </c>
      <c r="H59" s="5" t="s">
        <v>236</v>
      </c>
      <c r="I59" s="144">
        <v>44482</v>
      </c>
      <c r="J59" s="62">
        <v>24.89</v>
      </c>
    </row>
    <row r="60" spans="1:10" x14ac:dyDescent="0.3">
      <c r="A60" s="146">
        <v>44480</v>
      </c>
      <c r="B60" s="196">
        <v>114.02</v>
      </c>
      <c r="C60" s="60">
        <v>1</v>
      </c>
      <c r="D60" t="s">
        <v>181</v>
      </c>
      <c r="F60" s="145" t="s">
        <v>209</v>
      </c>
      <c r="G60" t="s">
        <v>178</v>
      </c>
      <c r="H60" s="145" t="s">
        <v>459</v>
      </c>
      <c r="J60" s="62">
        <v>123.43</v>
      </c>
    </row>
    <row r="61" spans="1:10" x14ac:dyDescent="0.3">
      <c r="A61" s="146">
        <v>44480</v>
      </c>
      <c r="B61" s="196">
        <v>9.11</v>
      </c>
      <c r="C61" s="60">
        <v>4</v>
      </c>
      <c r="D61" t="s">
        <v>94</v>
      </c>
      <c r="E61" s="145" t="s">
        <v>183</v>
      </c>
      <c r="F61" s="5" t="s">
        <v>188</v>
      </c>
      <c r="G61" t="s">
        <v>178</v>
      </c>
      <c r="H61" s="145" t="s">
        <v>460</v>
      </c>
      <c r="J61" s="62">
        <v>39.44</v>
      </c>
    </row>
    <row r="62" spans="1:10" x14ac:dyDescent="0.3">
      <c r="A62" s="261">
        <v>44652</v>
      </c>
      <c r="B62" s="196">
        <v>22.8</v>
      </c>
      <c r="C62" s="60">
        <v>1</v>
      </c>
      <c r="D62" t="s">
        <v>94</v>
      </c>
      <c r="E62" t="s">
        <v>524</v>
      </c>
      <c r="F62" t="s">
        <v>525</v>
      </c>
      <c r="G62" t="s">
        <v>178</v>
      </c>
      <c r="H62" s="5" t="s">
        <v>189</v>
      </c>
      <c r="J62" s="262">
        <v>43.62</v>
      </c>
    </row>
    <row r="63" spans="1:10" x14ac:dyDescent="0.3">
      <c r="A63" s="261"/>
      <c r="B63" s="196">
        <v>17.5</v>
      </c>
      <c r="C63" s="60">
        <v>1</v>
      </c>
      <c r="D63" t="s">
        <v>94</v>
      </c>
      <c r="E63" t="s">
        <v>526</v>
      </c>
      <c r="F63" t="s">
        <v>527</v>
      </c>
      <c r="G63" t="s">
        <v>178</v>
      </c>
      <c r="H63" s="5" t="s">
        <v>189</v>
      </c>
      <c r="J63" s="262"/>
    </row>
    <row r="64" spans="1:10" s="175" customFormat="1" x14ac:dyDescent="0.3">
      <c r="A64" s="177">
        <v>44744</v>
      </c>
      <c r="B64" s="196">
        <v>1049</v>
      </c>
      <c r="C64" s="60">
        <v>1</v>
      </c>
      <c r="D64" s="175" t="s">
        <v>66</v>
      </c>
      <c r="E64" s="181" t="s">
        <v>61</v>
      </c>
      <c r="F64" s="181" t="s">
        <v>60</v>
      </c>
      <c r="G64" s="175">
        <v>45</v>
      </c>
      <c r="H64" s="5" t="s">
        <v>66</v>
      </c>
      <c r="J64" s="176">
        <v>1049</v>
      </c>
    </row>
    <row r="65" spans="1:10" s="175" customFormat="1" x14ac:dyDescent="0.3">
      <c r="A65" s="177">
        <v>44711</v>
      </c>
      <c r="B65" s="196"/>
      <c r="C65" s="60">
        <v>1</v>
      </c>
      <c r="F65" s="175" t="s">
        <v>548</v>
      </c>
      <c r="G65" s="175" t="s">
        <v>178</v>
      </c>
      <c r="H65" s="5"/>
      <c r="I65" s="177">
        <v>44711</v>
      </c>
      <c r="J65" s="176"/>
    </row>
    <row r="66" spans="1:10" x14ac:dyDescent="0.3">
      <c r="A66" s="261">
        <v>44744</v>
      </c>
      <c r="C66" s="60">
        <v>1</v>
      </c>
      <c r="D66" t="s">
        <v>549</v>
      </c>
      <c r="E66" t="s">
        <v>550</v>
      </c>
      <c r="F66" t="s">
        <v>551</v>
      </c>
      <c r="G66" t="s">
        <v>178</v>
      </c>
      <c r="H66" s="5" t="s">
        <v>393</v>
      </c>
      <c r="J66" s="262"/>
    </row>
    <row r="67" spans="1:10" x14ac:dyDescent="0.3">
      <c r="A67" s="253"/>
      <c r="C67" s="60">
        <v>1</v>
      </c>
      <c r="D67" t="s">
        <v>555</v>
      </c>
      <c r="E67" t="s">
        <v>557</v>
      </c>
      <c r="F67" t="s">
        <v>556</v>
      </c>
      <c r="G67" s="175" t="s">
        <v>178</v>
      </c>
      <c r="H67" s="5" t="s">
        <v>393</v>
      </c>
      <c r="J67" s="262"/>
    </row>
    <row r="68" spans="1:10" x14ac:dyDescent="0.3">
      <c r="A68" s="253"/>
      <c r="C68" s="60">
        <v>1</v>
      </c>
      <c r="D68" t="s">
        <v>552</v>
      </c>
      <c r="E68" t="s">
        <v>553</v>
      </c>
      <c r="F68" t="s">
        <v>554</v>
      </c>
      <c r="G68" s="175" t="s">
        <v>178</v>
      </c>
      <c r="H68" s="5" t="s">
        <v>393</v>
      </c>
      <c r="J68" s="262"/>
    </row>
    <row r="69" spans="1:10" x14ac:dyDescent="0.3">
      <c r="A69" s="182">
        <v>44747</v>
      </c>
      <c r="B69" s="196">
        <v>2.95</v>
      </c>
      <c r="C69" s="60">
        <v>1</v>
      </c>
      <c r="D69" t="s">
        <v>558</v>
      </c>
      <c r="F69" t="s">
        <v>394</v>
      </c>
      <c r="G69" t="s">
        <v>178</v>
      </c>
      <c r="H69" s="5" t="s">
        <v>559</v>
      </c>
      <c r="J69" s="62">
        <v>2.95</v>
      </c>
    </row>
    <row r="70" spans="1:10" x14ac:dyDescent="0.3">
      <c r="B70" s="196">
        <v>15.99</v>
      </c>
      <c r="C70" s="60">
        <v>1</v>
      </c>
      <c r="D70" t="s">
        <v>107</v>
      </c>
      <c r="E70" t="s">
        <v>560</v>
      </c>
      <c r="F70" t="s">
        <v>561</v>
      </c>
      <c r="G70" t="s">
        <v>178</v>
      </c>
      <c r="H70" s="5" t="s">
        <v>562</v>
      </c>
      <c r="J70" s="62">
        <f>15.99+3.95</f>
        <v>19.940000000000001</v>
      </c>
    </row>
    <row r="71" spans="1:10" x14ac:dyDescent="0.3">
      <c r="A71" s="184">
        <v>44758</v>
      </c>
      <c r="B71" s="196">
        <v>21.99</v>
      </c>
      <c r="C71" s="60">
        <v>3</v>
      </c>
      <c r="D71" t="s">
        <v>369</v>
      </c>
      <c r="E71" t="s">
        <v>564</v>
      </c>
      <c r="F71" t="s">
        <v>563</v>
      </c>
      <c r="G71" t="s">
        <v>178</v>
      </c>
      <c r="H71" s="5" t="s">
        <v>236</v>
      </c>
      <c r="J71" s="62">
        <v>71.97</v>
      </c>
    </row>
    <row r="72" spans="1:10" x14ac:dyDescent="0.3">
      <c r="A72" s="189">
        <v>44917</v>
      </c>
      <c r="B72" s="196">
        <v>34.75</v>
      </c>
      <c r="C72" s="60">
        <v>4</v>
      </c>
      <c r="D72" t="s">
        <v>94</v>
      </c>
      <c r="E72" t="s">
        <v>592</v>
      </c>
      <c r="F72" t="s">
        <v>593</v>
      </c>
      <c r="G72" t="s">
        <v>178</v>
      </c>
      <c r="H72" s="5" t="s">
        <v>189</v>
      </c>
      <c r="J72" s="62">
        <v>150.47</v>
      </c>
    </row>
    <row r="73" spans="1:10" x14ac:dyDescent="0.3">
      <c r="A73" s="189">
        <v>44909</v>
      </c>
      <c r="B73" s="196">
        <v>5.49</v>
      </c>
      <c r="C73" s="60">
        <v>1</v>
      </c>
      <c r="F73" t="s">
        <v>594</v>
      </c>
      <c r="G73" t="s">
        <v>178</v>
      </c>
      <c r="H73" s="5" t="s">
        <v>595</v>
      </c>
      <c r="J73" s="62">
        <v>5.49</v>
      </c>
    </row>
    <row r="74" spans="1:10" x14ac:dyDescent="0.3">
      <c r="A74" s="189">
        <v>44917</v>
      </c>
      <c r="B74" s="196">
        <v>314</v>
      </c>
      <c r="C74" s="60">
        <v>5</v>
      </c>
      <c r="D74" t="s">
        <v>596</v>
      </c>
      <c r="E74" s="188">
        <v>4505750000</v>
      </c>
      <c r="F74" t="s">
        <v>597</v>
      </c>
      <c r="G74">
        <v>57</v>
      </c>
      <c r="H74" s="5" t="s">
        <v>598</v>
      </c>
      <c r="I74" s="189">
        <v>44917</v>
      </c>
      <c r="J74" s="62">
        <v>1570</v>
      </c>
    </row>
    <row r="75" spans="1:10" x14ac:dyDescent="0.3">
      <c r="A75" s="261">
        <v>44942</v>
      </c>
      <c r="B75" s="196">
        <v>205</v>
      </c>
      <c r="C75" s="60">
        <v>1</v>
      </c>
      <c r="D75" t="s">
        <v>72</v>
      </c>
      <c r="F75" t="s">
        <v>613</v>
      </c>
      <c r="G75">
        <v>0.5</v>
      </c>
      <c r="H75" s="5" t="s">
        <v>614</v>
      </c>
      <c r="J75" s="262">
        <f>SUM(B75:B79)*1.0606</f>
        <v>385.24173799999994</v>
      </c>
    </row>
    <row r="76" spans="1:10" x14ac:dyDescent="0.3">
      <c r="A76" s="261"/>
      <c r="B76" s="196">
        <v>35.08</v>
      </c>
      <c r="C76" s="60">
        <v>1</v>
      </c>
      <c r="D76" t="s">
        <v>327</v>
      </c>
      <c r="E76" s="193" t="s">
        <v>617</v>
      </c>
      <c r="F76" t="s">
        <v>618</v>
      </c>
      <c r="G76" t="s">
        <v>178</v>
      </c>
      <c r="H76" s="5" t="s">
        <v>186</v>
      </c>
      <c r="J76" s="262"/>
    </row>
    <row r="77" spans="1:10" x14ac:dyDescent="0.3">
      <c r="A77" s="261"/>
      <c r="B77" s="196">
        <v>45.78</v>
      </c>
      <c r="C77" s="60">
        <v>1</v>
      </c>
      <c r="D77" t="s">
        <v>611</v>
      </c>
      <c r="E77" t="s">
        <v>610</v>
      </c>
      <c r="F77" s="193" t="s">
        <v>619</v>
      </c>
      <c r="G77" t="s">
        <v>178</v>
      </c>
      <c r="H77" s="5" t="s">
        <v>186</v>
      </c>
      <c r="J77" s="262"/>
    </row>
    <row r="78" spans="1:10" x14ac:dyDescent="0.3">
      <c r="A78" s="261"/>
      <c r="B78" s="196">
        <v>48.78</v>
      </c>
      <c r="C78" s="60">
        <v>1</v>
      </c>
      <c r="D78" t="s">
        <v>611</v>
      </c>
      <c r="E78" t="s">
        <v>620</v>
      </c>
      <c r="F78" s="193" t="s">
        <v>621</v>
      </c>
      <c r="G78" t="s">
        <v>178</v>
      </c>
      <c r="H78" s="5" t="s">
        <v>186</v>
      </c>
      <c r="J78" s="262"/>
    </row>
    <row r="79" spans="1:10" x14ac:dyDescent="0.3">
      <c r="A79" s="261"/>
      <c r="B79" s="196">
        <v>28.59</v>
      </c>
      <c r="C79" s="60">
        <v>1</v>
      </c>
      <c r="D79" t="s">
        <v>601</v>
      </c>
      <c r="E79" t="s">
        <v>622</v>
      </c>
      <c r="F79" s="193" t="s">
        <v>623</v>
      </c>
      <c r="G79" t="s">
        <v>178</v>
      </c>
      <c r="H79" s="5" t="s">
        <v>624</v>
      </c>
      <c r="J79" s="262"/>
    </row>
    <row r="80" spans="1:10" x14ac:dyDescent="0.3">
      <c r="A80" s="192">
        <v>44942</v>
      </c>
      <c r="B80" s="196">
        <v>24.7</v>
      </c>
      <c r="C80" s="60">
        <v>1</v>
      </c>
      <c r="D80" t="s">
        <v>327</v>
      </c>
      <c r="E80" t="s">
        <v>328</v>
      </c>
      <c r="F80" t="s">
        <v>329</v>
      </c>
      <c r="G80" t="s">
        <v>178</v>
      </c>
      <c r="H80" s="5" t="s">
        <v>625</v>
      </c>
      <c r="J80" s="62">
        <v>24.1</v>
      </c>
    </row>
    <row r="81" spans="1:10" x14ac:dyDescent="0.3">
      <c r="A81" s="192">
        <v>44942</v>
      </c>
      <c r="B81" s="196">
        <v>9.18</v>
      </c>
      <c r="C81" s="60">
        <v>5</v>
      </c>
      <c r="D81" t="s">
        <v>369</v>
      </c>
      <c r="E81" s="193">
        <v>822348</v>
      </c>
      <c r="F81" s="193" t="s">
        <v>627</v>
      </c>
      <c r="G81" t="s">
        <v>178</v>
      </c>
      <c r="H81" s="5" t="s">
        <v>186</v>
      </c>
      <c r="J81" s="62">
        <v>48.75</v>
      </c>
    </row>
    <row r="82" spans="1:10" x14ac:dyDescent="0.3">
      <c r="A82" s="192">
        <v>44943</v>
      </c>
      <c r="B82" s="196">
        <v>513.59</v>
      </c>
      <c r="C82" s="60">
        <v>1</v>
      </c>
      <c r="D82" s="193" t="s">
        <v>94</v>
      </c>
      <c r="E82" s="193" t="s">
        <v>435</v>
      </c>
      <c r="F82" s="193" t="s">
        <v>436</v>
      </c>
      <c r="G82" s="193" t="s">
        <v>178</v>
      </c>
      <c r="H82" s="5" t="s">
        <v>437</v>
      </c>
      <c r="I82" s="192">
        <v>44943</v>
      </c>
      <c r="J82" s="194">
        <v>0</v>
      </c>
    </row>
    <row r="83" spans="1:10" x14ac:dyDescent="0.3">
      <c r="A83" s="197">
        <v>44944</v>
      </c>
      <c r="B83" s="196">
        <v>20.99</v>
      </c>
      <c r="C83" s="60">
        <v>3</v>
      </c>
      <c r="D83" s="198" t="s">
        <v>369</v>
      </c>
      <c r="E83" s="198" t="s">
        <v>615</v>
      </c>
      <c r="F83" s="198" t="s">
        <v>616</v>
      </c>
      <c r="G83" t="s">
        <v>178</v>
      </c>
      <c r="H83" s="5" t="s">
        <v>236</v>
      </c>
      <c r="J83" s="62">
        <f>45.44+22.51</f>
        <v>67.95</v>
      </c>
    </row>
    <row r="84" spans="1:10" x14ac:dyDescent="0.3">
      <c r="A84" s="200">
        <v>44945</v>
      </c>
      <c r="B84" s="196">
        <v>11.69</v>
      </c>
      <c r="C84" s="60">
        <v>1</v>
      </c>
      <c r="D84" t="s">
        <v>638</v>
      </c>
      <c r="E84" t="s">
        <v>641</v>
      </c>
      <c r="F84" t="s">
        <v>639</v>
      </c>
      <c r="G84" t="s">
        <v>178</v>
      </c>
      <c r="H84" s="5" t="s">
        <v>236</v>
      </c>
      <c r="J84" s="62">
        <v>12.54</v>
      </c>
    </row>
    <row r="85" spans="1:10" x14ac:dyDescent="0.3">
      <c r="A85" s="202">
        <v>44946</v>
      </c>
      <c r="B85" s="196">
        <v>44.99</v>
      </c>
      <c r="C85" s="60">
        <v>1</v>
      </c>
      <c r="D85" t="s">
        <v>642</v>
      </c>
      <c r="E85" t="s">
        <v>643</v>
      </c>
      <c r="F85" t="s">
        <v>238</v>
      </c>
      <c r="G85" t="s">
        <v>178</v>
      </c>
      <c r="H85" s="5" t="s">
        <v>236</v>
      </c>
      <c r="J85" s="62">
        <v>48.25</v>
      </c>
    </row>
    <row r="86" spans="1:10" x14ac:dyDescent="0.3">
      <c r="A86" s="206">
        <v>44946</v>
      </c>
      <c r="B86" s="196">
        <v>3.41</v>
      </c>
      <c r="C86" s="60">
        <v>2</v>
      </c>
      <c r="D86" t="s">
        <v>644</v>
      </c>
      <c r="E86" t="s">
        <v>645</v>
      </c>
      <c r="F86" t="s">
        <v>646</v>
      </c>
      <c r="G86" t="s">
        <v>178</v>
      </c>
      <c r="H86" s="5" t="s">
        <v>236</v>
      </c>
      <c r="I86" s="206">
        <v>44946</v>
      </c>
      <c r="J86" s="62">
        <v>7.31</v>
      </c>
    </row>
    <row r="87" spans="1:10" x14ac:dyDescent="0.3">
      <c r="A87" s="261">
        <v>44946</v>
      </c>
      <c r="B87" s="196">
        <v>24.97</v>
      </c>
      <c r="C87" s="60">
        <v>1</v>
      </c>
      <c r="D87" t="s">
        <v>647</v>
      </c>
      <c r="E87" t="s">
        <v>648</v>
      </c>
      <c r="F87" t="s">
        <v>651</v>
      </c>
      <c r="G87" t="s">
        <v>178</v>
      </c>
      <c r="H87" s="5" t="s">
        <v>654</v>
      </c>
      <c r="J87" s="262">
        <v>37.58</v>
      </c>
    </row>
    <row r="88" spans="1:10" x14ac:dyDescent="0.3">
      <c r="A88" s="261"/>
      <c r="B88" s="196">
        <v>4.7699999999999996</v>
      </c>
      <c r="C88" s="60">
        <v>1</v>
      </c>
      <c r="D88" t="s">
        <v>647</v>
      </c>
      <c r="E88" t="s">
        <v>649</v>
      </c>
      <c r="F88" t="s">
        <v>652</v>
      </c>
      <c r="G88" t="s">
        <v>178</v>
      </c>
      <c r="H88" s="5" t="s">
        <v>654</v>
      </c>
      <c r="J88" s="262"/>
    </row>
    <row r="89" spans="1:10" x14ac:dyDescent="0.3">
      <c r="A89" s="261"/>
      <c r="B89" s="196">
        <v>4.9800000000000004</v>
      </c>
      <c r="C89" s="60">
        <v>1</v>
      </c>
      <c r="D89" t="s">
        <v>647</v>
      </c>
      <c r="E89" t="s">
        <v>650</v>
      </c>
      <c r="F89" t="s">
        <v>653</v>
      </c>
      <c r="G89" t="s">
        <v>178</v>
      </c>
      <c r="H89" s="5" t="s">
        <v>654</v>
      </c>
      <c r="J89" s="262"/>
    </row>
    <row r="90" spans="1:10" x14ac:dyDescent="0.3">
      <c r="A90" s="261">
        <v>44947</v>
      </c>
      <c r="B90" s="196">
        <v>26.99</v>
      </c>
      <c r="C90" s="60">
        <v>1</v>
      </c>
      <c r="D90" t="s">
        <v>642</v>
      </c>
      <c r="E90" t="s">
        <v>665</v>
      </c>
      <c r="F90" t="s">
        <v>674</v>
      </c>
      <c r="G90" s="208" t="s">
        <v>178</v>
      </c>
      <c r="H90" s="5" t="s">
        <v>236</v>
      </c>
      <c r="J90" s="262">
        <v>78.13</v>
      </c>
    </row>
    <row r="91" spans="1:10" x14ac:dyDescent="0.3">
      <c r="A91" s="261"/>
      <c r="B91" s="196">
        <v>17.09</v>
      </c>
      <c r="C91" s="60">
        <v>1</v>
      </c>
      <c r="D91" s="208" t="s">
        <v>642</v>
      </c>
      <c r="E91" t="s">
        <v>666</v>
      </c>
      <c r="F91" t="s">
        <v>673</v>
      </c>
      <c r="G91" s="208" t="s">
        <v>178</v>
      </c>
      <c r="H91" s="5" t="s">
        <v>236</v>
      </c>
      <c r="J91" s="262"/>
    </row>
    <row r="92" spans="1:10" x14ac:dyDescent="0.3">
      <c r="A92" s="261"/>
      <c r="B92" s="196">
        <v>7.19</v>
      </c>
      <c r="C92" s="60">
        <v>1</v>
      </c>
      <c r="D92" s="208" t="s">
        <v>642</v>
      </c>
      <c r="E92" t="s">
        <v>667</v>
      </c>
      <c r="F92" t="s">
        <v>672</v>
      </c>
      <c r="G92" s="208" t="s">
        <v>178</v>
      </c>
      <c r="H92" s="5" t="s">
        <v>236</v>
      </c>
      <c r="J92" s="262"/>
    </row>
    <row r="93" spans="1:10" x14ac:dyDescent="0.3">
      <c r="A93" s="261"/>
      <c r="B93" s="196">
        <v>5.39</v>
      </c>
      <c r="C93" s="60">
        <v>1</v>
      </c>
      <c r="D93" s="208" t="s">
        <v>642</v>
      </c>
      <c r="E93" t="s">
        <v>668</v>
      </c>
      <c r="F93" t="s">
        <v>671</v>
      </c>
      <c r="G93" s="208" t="s">
        <v>178</v>
      </c>
      <c r="H93" s="5" t="s">
        <v>236</v>
      </c>
      <c r="J93" s="262"/>
    </row>
    <row r="94" spans="1:10" x14ac:dyDescent="0.3">
      <c r="A94" s="261"/>
      <c r="B94" s="196">
        <v>16.190000000000001</v>
      </c>
      <c r="C94" s="60">
        <v>1</v>
      </c>
      <c r="D94" t="s">
        <v>372</v>
      </c>
      <c r="E94" t="s">
        <v>669</v>
      </c>
      <c r="F94" t="s">
        <v>670</v>
      </c>
      <c r="G94" s="208" t="s">
        <v>178</v>
      </c>
      <c r="H94" s="5" t="s">
        <v>236</v>
      </c>
      <c r="J94" s="262"/>
    </row>
    <row r="95" spans="1:10" x14ac:dyDescent="0.3">
      <c r="A95" s="213">
        <v>44949</v>
      </c>
      <c r="B95" s="196">
        <v>0.3</v>
      </c>
      <c r="C95" s="60">
        <v>2</v>
      </c>
      <c r="E95" t="s">
        <v>676</v>
      </c>
      <c r="F95" t="s">
        <v>677</v>
      </c>
      <c r="G95" t="s">
        <v>178</v>
      </c>
      <c r="H95" s="5" t="s">
        <v>393</v>
      </c>
      <c r="I95" s="213">
        <v>44949</v>
      </c>
      <c r="J95" s="62">
        <v>0.65</v>
      </c>
    </row>
    <row r="96" spans="1:10" x14ac:dyDescent="0.3">
      <c r="A96" s="213">
        <v>44949</v>
      </c>
      <c r="B96" s="196">
        <v>3.99</v>
      </c>
      <c r="C96" s="60">
        <v>1</v>
      </c>
      <c r="F96" t="s">
        <v>678</v>
      </c>
      <c r="G96" t="s">
        <v>178</v>
      </c>
      <c r="H96" s="5" t="s">
        <v>679</v>
      </c>
      <c r="I96" s="213">
        <v>44949</v>
      </c>
      <c r="J96" s="62">
        <v>4.24</v>
      </c>
    </row>
    <row r="97" spans="1:10" x14ac:dyDescent="0.3">
      <c r="A97" s="261">
        <v>44980</v>
      </c>
      <c r="B97" s="196">
        <v>5.99</v>
      </c>
      <c r="C97" s="60">
        <v>1</v>
      </c>
      <c r="D97" t="s">
        <v>393</v>
      </c>
      <c r="E97">
        <v>40215</v>
      </c>
      <c r="F97" t="s">
        <v>696</v>
      </c>
      <c r="G97" t="s">
        <v>178</v>
      </c>
      <c r="H97" s="5" t="s">
        <v>393</v>
      </c>
      <c r="J97" s="262">
        <v>62.74</v>
      </c>
    </row>
    <row r="98" spans="1:10" x14ac:dyDescent="0.3">
      <c r="A98" s="261"/>
      <c r="B98" s="196">
        <v>16.989999999999998</v>
      </c>
      <c r="C98" s="60">
        <v>2</v>
      </c>
      <c r="D98" t="s">
        <v>697</v>
      </c>
      <c r="E98">
        <v>5118153</v>
      </c>
      <c r="F98" t="s">
        <v>698</v>
      </c>
      <c r="G98" t="s">
        <v>178</v>
      </c>
      <c r="H98" s="5" t="s">
        <v>393</v>
      </c>
      <c r="J98" s="262"/>
    </row>
    <row r="99" spans="1:10" x14ac:dyDescent="0.3">
      <c r="A99" s="261"/>
      <c r="B99" s="196">
        <v>17.989999999999998</v>
      </c>
      <c r="C99" s="60">
        <v>1</v>
      </c>
      <c r="D99" t="s">
        <v>697</v>
      </c>
      <c r="E99">
        <v>5118039</v>
      </c>
      <c r="F99" t="s">
        <v>699</v>
      </c>
      <c r="G99" t="s">
        <v>178</v>
      </c>
      <c r="H99" s="5" t="s">
        <v>393</v>
      </c>
      <c r="J99" s="262"/>
    </row>
    <row r="100" spans="1:10" x14ac:dyDescent="0.3">
      <c r="A100" s="261">
        <v>45003</v>
      </c>
      <c r="B100" s="196">
        <v>129.94999999999999</v>
      </c>
      <c r="C100" s="60">
        <v>1</v>
      </c>
      <c r="D100" t="s">
        <v>734</v>
      </c>
      <c r="E100" t="s">
        <v>735</v>
      </c>
      <c r="F100" t="s">
        <v>736</v>
      </c>
      <c r="G100" t="s">
        <v>178</v>
      </c>
      <c r="H100" s="5" t="s">
        <v>734</v>
      </c>
      <c r="J100" s="262">
        <v>266.49</v>
      </c>
    </row>
    <row r="101" spans="1:10" x14ac:dyDescent="0.3">
      <c r="A101" s="261"/>
      <c r="B101" s="196">
        <v>99.95</v>
      </c>
      <c r="C101" s="60">
        <v>1</v>
      </c>
      <c r="D101" t="s">
        <v>734</v>
      </c>
      <c r="E101" t="s">
        <v>737</v>
      </c>
      <c r="F101" t="s">
        <v>738</v>
      </c>
      <c r="G101" t="s">
        <v>178</v>
      </c>
      <c r="H101" s="5" t="s">
        <v>734</v>
      </c>
      <c r="J101" s="262"/>
    </row>
  </sheetData>
  <sortState ref="A2:H18">
    <sortCondition ref="A2"/>
  </sortState>
  <mergeCells count="34">
    <mergeCell ref="A100:A101"/>
    <mergeCell ref="J100:J101"/>
    <mergeCell ref="J97:J99"/>
    <mergeCell ref="A97:A99"/>
    <mergeCell ref="J32:J33"/>
    <mergeCell ref="A32:A33"/>
    <mergeCell ref="A90:A94"/>
    <mergeCell ref="A48:A49"/>
    <mergeCell ref="J48:J49"/>
    <mergeCell ref="A66:A68"/>
    <mergeCell ref="J66:J68"/>
    <mergeCell ref="A62:A63"/>
    <mergeCell ref="J62:J63"/>
    <mergeCell ref="J90:J94"/>
    <mergeCell ref="J56:J57"/>
    <mergeCell ref="A56:A57"/>
    <mergeCell ref="J29:J31"/>
    <mergeCell ref="A44:A47"/>
    <mergeCell ref="J44:J47"/>
    <mergeCell ref="J36:J38"/>
    <mergeCell ref="A36:A38"/>
    <mergeCell ref="J26:J27"/>
    <mergeCell ref="J4:J19"/>
    <mergeCell ref="J21:J22"/>
    <mergeCell ref="A4:A19"/>
    <mergeCell ref="A21:A22"/>
    <mergeCell ref="A23:A24"/>
    <mergeCell ref="J23:J24"/>
    <mergeCell ref="A51:A52"/>
    <mergeCell ref="J51:J52"/>
    <mergeCell ref="A87:A89"/>
    <mergeCell ref="J87:J89"/>
    <mergeCell ref="A75:A79"/>
    <mergeCell ref="J75:J79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A22" sqref="A22"/>
    </sheetView>
  </sheetViews>
  <sheetFormatPr defaultColWidth="9.109375" defaultRowHeight="14.4" x14ac:dyDescent="0.3"/>
  <cols>
    <col min="1" max="1" width="22.77734375" style="5" bestFit="1" customWidth="1"/>
    <col min="2" max="2" width="18.21875" style="5" bestFit="1" customWidth="1"/>
    <col min="3" max="3" width="108.109375" style="5" bestFit="1" customWidth="1"/>
    <col min="4" max="4" width="11.109375" style="3" bestFit="1" customWidth="1"/>
    <col min="5" max="5" width="9" style="3" bestFit="1" customWidth="1"/>
    <col min="6" max="16384" width="9.109375" style="3"/>
  </cols>
  <sheetData>
    <row r="1" spans="1:5" x14ac:dyDescent="0.3">
      <c r="A1" s="4" t="s">
        <v>65</v>
      </c>
      <c r="B1" s="4" t="s">
        <v>63</v>
      </c>
      <c r="C1" s="4" t="s">
        <v>64</v>
      </c>
      <c r="D1" s="4" t="s">
        <v>177</v>
      </c>
      <c r="E1" s="4" t="s">
        <v>62</v>
      </c>
    </row>
    <row r="2" spans="1:5" x14ac:dyDescent="0.3">
      <c r="A2" s="5" t="s">
        <v>746</v>
      </c>
      <c r="B2" s="5" t="s">
        <v>748</v>
      </c>
      <c r="C2" t="s">
        <v>739</v>
      </c>
      <c r="D2" s="3">
        <v>6</v>
      </c>
      <c r="E2" s="88">
        <v>151.6</v>
      </c>
    </row>
    <row r="3" spans="1:5" x14ac:dyDescent="0.3">
      <c r="A3" s="5" t="s">
        <v>746</v>
      </c>
      <c r="B3" s="5" t="s">
        <v>747</v>
      </c>
      <c r="C3" t="s">
        <v>740</v>
      </c>
      <c r="D3" s="3">
        <v>0.6</v>
      </c>
      <c r="E3" s="88">
        <v>51.94</v>
      </c>
    </row>
    <row r="4" spans="1:5" x14ac:dyDescent="0.3">
      <c r="A4" s="5" t="s">
        <v>746</v>
      </c>
      <c r="B4" s="5" t="s">
        <v>750</v>
      </c>
      <c r="C4" t="s">
        <v>741</v>
      </c>
      <c r="D4" s="3">
        <v>0.5</v>
      </c>
      <c r="E4" s="88">
        <v>22.82</v>
      </c>
    </row>
    <row r="5" spans="1:5" x14ac:dyDescent="0.3">
      <c r="A5" s="5" t="s">
        <v>746</v>
      </c>
      <c r="B5" s="5" t="s">
        <v>751</v>
      </c>
      <c r="C5" t="s">
        <v>742</v>
      </c>
      <c r="D5" s="3">
        <v>0.5</v>
      </c>
      <c r="E5" s="88">
        <v>33.9</v>
      </c>
    </row>
    <row r="6" spans="1:5" x14ac:dyDescent="0.3">
      <c r="A6" s="5" t="s">
        <v>746</v>
      </c>
      <c r="B6" s="5" t="s">
        <v>749</v>
      </c>
      <c r="C6" t="s">
        <v>745</v>
      </c>
      <c r="D6" s="3">
        <v>2</v>
      </c>
      <c r="E6">
        <v>83.94</v>
      </c>
    </row>
    <row r="7" spans="1:5" x14ac:dyDescent="0.3">
      <c r="A7" s="5" t="s">
        <v>68</v>
      </c>
      <c r="B7" s="5" t="s">
        <v>753</v>
      </c>
      <c r="C7" s="5" t="s">
        <v>67</v>
      </c>
      <c r="D7" s="3">
        <v>80</v>
      </c>
      <c r="E7" s="88">
        <v>1988.22</v>
      </c>
    </row>
    <row r="8" spans="1:5" x14ac:dyDescent="0.3">
      <c r="A8" s="5" t="s">
        <v>68</v>
      </c>
      <c r="B8" s="5" t="s">
        <v>69</v>
      </c>
      <c r="C8" s="5" t="s">
        <v>752</v>
      </c>
      <c r="D8" s="3">
        <v>0.5</v>
      </c>
      <c r="E8" s="3">
        <v>272.58</v>
      </c>
    </row>
    <row r="9" spans="1:5" x14ac:dyDescent="0.3">
      <c r="A9" s="5" t="s">
        <v>757</v>
      </c>
      <c r="B9" s="3" t="s">
        <v>759</v>
      </c>
      <c r="C9" s="5" t="s">
        <v>758</v>
      </c>
      <c r="D9" s="3">
        <v>104</v>
      </c>
      <c r="E9" s="196">
        <v>2999.99</v>
      </c>
    </row>
    <row r="10" spans="1:5" x14ac:dyDescent="0.3">
      <c r="A10" s="5" t="s">
        <v>70</v>
      </c>
      <c r="B10" s="5" t="s">
        <v>763</v>
      </c>
      <c r="C10" s="5" t="s">
        <v>764</v>
      </c>
      <c r="E10" s="196">
        <v>760</v>
      </c>
    </row>
    <row r="11" spans="1:5" x14ac:dyDescent="0.3">
      <c r="A11" s="5" t="s">
        <v>756</v>
      </c>
      <c r="B11" s="5" t="s">
        <v>755</v>
      </c>
      <c r="C11" s="5" t="s">
        <v>754</v>
      </c>
      <c r="E11" s="196">
        <v>4901.49</v>
      </c>
    </row>
    <row r="12" spans="1:5" x14ac:dyDescent="0.3">
      <c r="A12" s="5" t="s">
        <v>760</v>
      </c>
      <c r="B12" s="5" t="s">
        <v>761</v>
      </c>
      <c r="C12" s="5" t="s">
        <v>762</v>
      </c>
      <c r="D12" s="3">
        <v>126</v>
      </c>
      <c r="E12" s="196">
        <v>1999.99</v>
      </c>
    </row>
    <row r="13" spans="1:5" x14ac:dyDescent="0.3">
      <c r="A13" s="5" t="s">
        <v>765</v>
      </c>
      <c r="B13" s="5" t="s">
        <v>766</v>
      </c>
      <c r="C13" s="5" t="s">
        <v>767</v>
      </c>
      <c r="D13" s="3">
        <v>6</v>
      </c>
      <c r="E13" s="196">
        <v>150</v>
      </c>
    </row>
    <row r="14" spans="1:5" x14ac:dyDescent="0.3">
      <c r="A14" s="5" t="s">
        <v>768</v>
      </c>
      <c r="B14" s="5" t="s">
        <v>769</v>
      </c>
      <c r="C14" s="5" t="s">
        <v>770</v>
      </c>
      <c r="E14" s="196">
        <v>1942.8</v>
      </c>
    </row>
  </sheetData>
  <sortState ref="A2:D29">
    <sortCondition ref="A2"/>
  </sortState>
  <pageMargins left="0.7" right="0.7" top="0.75" bottom="0.75" header="0.3" footer="0.3"/>
  <pageSetup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topLeftCell="F1" workbookViewId="0">
      <selection activeCell="T11" sqref="T11"/>
    </sheetView>
  </sheetViews>
  <sheetFormatPr defaultRowHeight="14.4" x14ac:dyDescent="0.3"/>
  <cols>
    <col min="1" max="1" width="6.5546875" bestFit="1" customWidth="1"/>
    <col min="3" max="3" width="8.88671875" style="78"/>
    <col min="7" max="7" width="8.88671875" customWidth="1"/>
    <col min="8" max="8" width="10" bestFit="1" customWidth="1"/>
    <col min="9" max="9" width="8.88671875" style="78"/>
    <col min="10" max="10" width="9.6640625" customWidth="1"/>
    <col min="13" max="13" width="12.33203125" bestFit="1" customWidth="1"/>
    <col min="14" max="14" width="8.88671875" customWidth="1"/>
    <col min="16" max="16" width="18.5546875" customWidth="1"/>
    <col min="17" max="17" width="9" customWidth="1"/>
    <col min="19" max="19" width="28.33203125" bestFit="1" customWidth="1"/>
  </cols>
  <sheetData>
    <row r="1" spans="1:21" x14ac:dyDescent="0.3">
      <c r="A1" s="270" t="s">
        <v>265</v>
      </c>
      <c r="B1" s="270"/>
      <c r="C1" s="89"/>
      <c r="D1" s="270" t="s">
        <v>266</v>
      </c>
      <c r="E1" s="270"/>
      <c r="G1" s="270" t="s">
        <v>268</v>
      </c>
      <c r="H1" s="270"/>
      <c r="I1" s="93"/>
      <c r="J1" s="270" t="s">
        <v>267</v>
      </c>
      <c r="K1" s="270"/>
      <c r="M1" s="270" t="s">
        <v>475</v>
      </c>
      <c r="N1" s="270"/>
      <c r="P1" s="270" t="s">
        <v>707</v>
      </c>
      <c r="Q1" s="270"/>
      <c r="S1" s="268" t="s">
        <v>743</v>
      </c>
      <c r="T1" s="268"/>
      <c r="U1" s="268"/>
    </row>
    <row r="2" spans="1:21" x14ac:dyDescent="0.3">
      <c r="A2" s="271" t="s">
        <v>249</v>
      </c>
      <c r="B2" s="271"/>
      <c r="C2" s="90"/>
      <c r="D2" t="s">
        <v>262</v>
      </c>
      <c r="E2" s="134">
        <v>1000</v>
      </c>
      <c r="F2" s="78"/>
      <c r="G2" s="78" t="s">
        <v>263</v>
      </c>
      <c r="H2" s="150">
        <v>75</v>
      </c>
      <c r="J2" s="78" t="s">
        <v>260</v>
      </c>
      <c r="K2" s="88">
        <v>5.13</v>
      </c>
      <c r="L2" s="78"/>
      <c r="M2" s="270" t="s">
        <v>477</v>
      </c>
      <c r="N2" s="270"/>
      <c r="O2" s="78"/>
      <c r="P2" s="220" t="s">
        <v>701</v>
      </c>
      <c r="Q2" s="134">
        <v>11250000</v>
      </c>
      <c r="S2" s="235"/>
      <c r="T2" s="235" t="s">
        <v>788</v>
      </c>
      <c r="U2" s="235" t="s">
        <v>744</v>
      </c>
    </row>
    <row r="3" spans="1:21" x14ac:dyDescent="0.3">
      <c r="A3" s="91">
        <v>5.13</v>
      </c>
      <c r="B3" s="92">
        <v>1</v>
      </c>
      <c r="C3" s="90"/>
      <c r="D3" t="s">
        <v>260</v>
      </c>
      <c r="E3" s="88">
        <v>5.13</v>
      </c>
      <c r="F3" s="78"/>
      <c r="G3" s="78" t="s">
        <v>260</v>
      </c>
      <c r="H3" s="88">
        <v>0.72</v>
      </c>
      <c r="I3" s="88"/>
      <c r="J3" s="78" t="s">
        <v>261</v>
      </c>
      <c r="K3" s="88">
        <v>2.72</v>
      </c>
      <c r="L3" s="78"/>
      <c r="M3" s="78" t="s">
        <v>472</v>
      </c>
      <c r="N3" s="150">
        <v>255</v>
      </c>
      <c r="O3" s="78"/>
      <c r="P3" s="78" t="s">
        <v>704</v>
      </c>
      <c r="Q3" s="134">
        <v>0.5</v>
      </c>
      <c r="S3" s="229" t="s">
        <v>782</v>
      </c>
      <c r="T3" s="236">
        <v>2535</v>
      </c>
      <c r="U3" s="236">
        <v>2403</v>
      </c>
    </row>
    <row r="4" spans="1:21" x14ac:dyDescent="0.3">
      <c r="A4" s="91">
        <v>2.63</v>
      </c>
      <c r="B4" s="92">
        <v>2</v>
      </c>
      <c r="C4" s="90"/>
      <c r="D4" s="78" t="s">
        <v>261</v>
      </c>
      <c r="E4" s="88">
        <v>2.72</v>
      </c>
      <c r="F4" s="78"/>
      <c r="G4" s="78" t="s">
        <v>261</v>
      </c>
      <c r="H4" s="88">
        <v>1</v>
      </c>
      <c r="I4" s="88"/>
      <c r="J4" s="78" t="s">
        <v>250</v>
      </c>
      <c r="K4" s="88">
        <v>3.45</v>
      </c>
      <c r="L4" s="78"/>
      <c r="M4" s="78" t="s">
        <v>473</v>
      </c>
      <c r="N4" s="150">
        <v>75</v>
      </c>
      <c r="O4" s="78"/>
      <c r="P4" s="78" t="s">
        <v>700</v>
      </c>
      <c r="Q4" s="134">
        <v>8</v>
      </c>
      <c r="S4" s="229" t="s">
        <v>783</v>
      </c>
      <c r="T4" s="236">
        <v>44</v>
      </c>
      <c r="U4" s="236">
        <v>50</v>
      </c>
    </row>
    <row r="5" spans="1:21" x14ac:dyDescent="0.3">
      <c r="A5" s="91">
        <v>1.53</v>
      </c>
      <c r="B5" s="92">
        <v>3</v>
      </c>
      <c r="C5" s="90"/>
      <c r="D5" s="78" t="s">
        <v>250</v>
      </c>
      <c r="E5" s="88">
        <v>3.45</v>
      </c>
      <c r="F5" s="78"/>
      <c r="G5" s="78" t="s">
        <v>250</v>
      </c>
      <c r="H5" s="88">
        <v>3.45</v>
      </c>
      <c r="I5" s="88"/>
      <c r="L5" s="78"/>
      <c r="M5" s="78" t="s">
        <v>474</v>
      </c>
      <c r="N5" s="150">
        <v>17</v>
      </c>
      <c r="O5" s="78"/>
      <c r="P5" s="78" t="s">
        <v>703</v>
      </c>
      <c r="Q5" s="134">
        <v>3.5</v>
      </c>
      <c r="S5" s="229" t="s">
        <v>779</v>
      </c>
      <c r="T5" s="236" t="s">
        <v>780</v>
      </c>
      <c r="U5" s="236" t="s">
        <v>781</v>
      </c>
    </row>
    <row r="6" spans="1:21" x14ac:dyDescent="0.3">
      <c r="A6" s="91">
        <v>1</v>
      </c>
      <c r="B6" s="92">
        <v>4</v>
      </c>
      <c r="C6" s="90"/>
      <c r="D6" s="78" t="s">
        <v>251</v>
      </c>
      <c r="E6" s="88">
        <v>32.06</v>
      </c>
      <c r="F6" s="78"/>
      <c r="G6" s="78" t="s">
        <v>251</v>
      </c>
      <c r="H6" s="88">
        <v>32.06</v>
      </c>
      <c r="I6" s="88"/>
      <c r="J6" s="94" t="s">
        <v>264</v>
      </c>
      <c r="K6" s="95">
        <f>(K2*K3*K4)</f>
        <v>48.139920000000011</v>
      </c>
      <c r="L6" s="78"/>
      <c r="M6" s="78"/>
      <c r="N6" s="78"/>
      <c r="O6" s="78"/>
      <c r="P6" s="78"/>
      <c r="S6" s="233" t="s">
        <v>784</v>
      </c>
      <c r="T6" s="236">
        <v>36</v>
      </c>
      <c r="U6" s="234"/>
    </row>
    <row r="7" spans="1:21" x14ac:dyDescent="0.3">
      <c r="A7" s="91">
        <v>0.81</v>
      </c>
      <c r="B7" s="92">
        <v>5</v>
      </c>
      <c r="C7" s="90"/>
      <c r="D7" s="78"/>
      <c r="E7" s="78"/>
      <c r="F7" s="78"/>
      <c r="G7" s="78"/>
      <c r="H7" s="78"/>
      <c r="J7" s="78"/>
      <c r="K7" s="78"/>
      <c r="L7" s="78"/>
      <c r="M7" s="151" t="s">
        <v>217</v>
      </c>
      <c r="N7" s="95">
        <f>((N3*(N4/100)*2)/25.4)+N5</f>
        <v>32.059055118110237</v>
      </c>
      <c r="O7" s="78"/>
      <c r="P7" s="151" t="s">
        <v>702</v>
      </c>
      <c r="Q7" s="222">
        <f>((Q3^4)*Q2)/(8*(Q5^3)*Q4)</f>
        <v>256.24088921282799</v>
      </c>
      <c r="S7" s="233" t="s">
        <v>785</v>
      </c>
      <c r="T7" s="231">
        <f>T3/T4</f>
        <v>57.613636363636367</v>
      </c>
      <c r="U7" s="231">
        <f>U3/U4</f>
        <v>48.06</v>
      </c>
    </row>
    <row r="8" spans="1:21" x14ac:dyDescent="0.3">
      <c r="A8" s="91">
        <v>0.72</v>
      </c>
      <c r="B8" s="92">
        <v>6</v>
      </c>
      <c r="C8" s="90"/>
      <c r="D8" s="94" t="s">
        <v>263</v>
      </c>
      <c r="E8" s="95">
        <f>(((2*PI()*(E6/2))*(60/(12*5280)))*E2)/(E3*E4*E5)</f>
        <v>1.9812720287881493</v>
      </c>
      <c r="F8" s="78"/>
      <c r="G8" s="94" t="s">
        <v>262</v>
      </c>
      <c r="H8" s="96">
        <f>((H2*5280*12)/60)/((2*PI()*(H6/2)))*(H3*H4*H5)</f>
        <v>1953.2749587217234</v>
      </c>
      <c r="I8" s="17"/>
      <c r="J8" s="78"/>
      <c r="K8" s="78"/>
      <c r="L8" s="78"/>
      <c r="M8" s="151" t="s">
        <v>218</v>
      </c>
      <c r="N8" s="152">
        <f>N3/25.4</f>
        <v>10.039370078740157</v>
      </c>
      <c r="O8" s="78"/>
      <c r="P8" s="78"/>
      <c r="S8" s="237" t="s">
        <v>786</v>
      </c>
      <c r="T8" s="238"/>
      <c r="U8" s="230">
        <f>(IF((IF(OR(T5="sl",T5="xl"),1,1.1))=(IF(OR(U5="sl",U5="xl"),1,1.1)),T3,IF((IF(OR(T5="sl",T5="xl"),1,1.1))&lt;(IF(OR(U5="sl",U5="xl"),1,1.1)),T3/(IF(OR(U5="sl",U5="xl"),1,1.1)),T3*(IF(OR(U5="sl",U5="xl"),1,1.1)))))/U7</f>
        <v>47.951424355918732</v>
      </c>
    </row>
    <row r="9" spans="1:21" s="78" customFormat="1" x14ac:dyDescent="0.3">
      <c r="A9" s="91">
        <v>4.49</v>
      </c>
      <c r="B9" s="90" t="s">
        <v>255</v>
      </c>
      <c r="D9"/>
      <c r="E9" s="88"/>
      <c r="P9" s="133" t="s">
        <v>706</v>
      </c>
      <c r="Q9" s="134">
        <v>1500</v>
      </c>
      <c r="S9" s="229"/>
      <c r="T9" s="229"/>
      <c r="U9" s="230"/>
    </row>
    <row r="10" spans="1:21" s="78" customFormat="1" x14ac:dyDescent="0.3">
      <c r="C10" s="89"/>
      <c r="M10" s="270" t="s">
        <v>478</v>
      </c>
      <c r="N10" s="270"/>
      <c r="S10" s="269" t="s">
        <v>787</v>
      </c>
      <c r="T10" s="269"/>
      <c r="U10" s="232">
        <f>(T7*T6)/U7</f>
        <v>43.156281920326862</v>
      </c>
    </row>
    <row r="11" spans="1:21" s="78" customFormat="1" x14ac:dyDescent="0.3">
      <c r="A11" s="271" t="s">
        <v>254</v>
      </c>
      <c r="B11" s="271"/>
      <c r="C11" s="90"/>
      <c r="M11" s="78" t="s">
        <v>476</v>
      </c>
      <c r="N11" s="134">
        <v>35</v>
      </c>
      <c r="P11" s="94" t="s">
        <v>705</v>
      </c>
      <c r="Q11" s="94">
        <f>Q9/Q7</f>
        <v>5.8538666666666668</v>
      </c>
      <c r="S11" s="226"/>
    </row>
    <row r="12" spans="1:21" s="78" customFormat="1" x14ac:dyDescent="0.3">
      <c r="A12" s="91">
        <v>1</v>
      </c>
      <c r="B12" s="90" t="s">
        <v>256</v>
      </c>
      <c r="C12" s="90"/>
      <c r="M12" s="78" t="s">
        <v>218</v>
      </c>
      <c r="N12" s="153">
        <v>12.5</v>
      </c>
      <c r="S12" s="226"/>
      <c r="U12" s="226"/>
    </row>
    <row r="13" spans="1:21" x14ac:dyDescent="0.3">
      <c r="A13" s="91">
        <v>2.72</v>
      </c>
      <c r="B13" s="90" t="s">
        <v>257</v>
      </c>
      <c r="M13" s="78" t="s">
        <v>474</v>
      </c>
      <c r="N13" s="134">
        <v>17</v>
      </c>
      <c r="P13" s="78"/>
      <c r="Q13" s="78"/>
      <c r="S13" s="226"/>
      <c r="T13" s="78"/>
      <c r="U13" s="78"/>
    </row>
    <row r="14" spans="1:21" x14ac:dyDescent="0.3">
      <c r="C14" s="89"/>
      <c r="M14" s="78"/>
      <c r="N14" s="78"/>
      <c r="P14" s="78"/>
      <c r="Q14" s="78"/>
      <c r="S14" s="226"/>
    </row>
    <row r="15" spans="1:21" x14ac:dyDescent="0.3">
      <c r="A15" s="271" t="s">
        <v>253</v>
      </c>
      <c r="B15" s="271"/>
      <c r="C15" s="90"/>
      <c r="M15" s="94" t="s">
        <v>472</v>
      </c>
      <c r="N15" s="94">
        <f>N12*25.4</f>
        <v>317.5</v>
      </c>
      <c r="S15" s="226"/>
    </row>
    <row r="16" spans="1:21" x14ac:dyDescent="0.3">
      <c r="A16" s="91">
        <v>3.45</v>
      </c>
      <c r="B16" s="90" t="s">
        <v>258</v>
      </c>
      <c r="M16" s="94" t="s">
        <v>473</v>
      </c>
      <c r="N16" s="94">
        <f>((((N11-N13)/2)*25.4)/(N12*25.4))*100</f>
        <v>72</v>
      </c>
      <c r="S16" s="226"/>
    </row>
    <row r="17" spans="1:3" x14ac:dyDescent="0.3">
      <c r="C17" s="89"/>
    </row>
    <row r="18" spans="1:3" x14ac:dyDescent="0.3">
      <c r="A18" s="271" t="s">
        <v>252</v>
      </c>
      <c r="B18" s="271"/>
      <c r="C18" s="89"/>
    </row>
    <row r="19" spans="1:3" x14ac:dyDescent="0.3">
      <c r="A19" s="87">
        <v>32.06</v>
      </c>
      <c r="B19" s="89" t="s">
        <v>259</v>
      </c>
    </row>
  </sheetData>
  <mergeCells count="14">
    <mergeCell ref="S1:U1"/>
    <mergeCell ref="S10:T10"/>
    <mergeCell ref="M10:N10"/>
    <mergeCell ref="A18:B18"/>
    <mergeCell ref="D1:E1"/>
    <mergeCell ref="A1:B1"/>
    <mergeCell ref="J1:K1"/>
    <mergeCell ref="G1:H1"/>
    <mergeCell ref="A2:B2"/>
    <mergeCell ref="A11:B11"/>
    <mergeCell ref="A15:B15"/>
    <mergeCell ref="P1:Q1"/>
    <mergeCell ref="M1:N1"/>
    <mergeCell ref="M2:N2"/>
  </mergeCells>
  <dataValidations disablePrompts="1" count="6">
    <dataValidation type="whole" allowBlank="1" showInputMessage="1" showErrorMessage="1" sqref="E2 I2">
      <formula1>500</formula1>
      <formula2>6500</formula2>
    </dataValidation>
    <dataValidation type="list" allowBlank="1" showInputMessage="1" showErrorMessage="1" sqref="E3 K2 H3:I3">
      <formula1>$A$3:$A$9</formula1>
    </dataValidation>
    <dataValidation type="list" allowBlank="1" showInputMessage="1" showErrorMessage="1" sqref="E4 K3 H4:I4">
      <formula1>$A$12:$A$13</formula1>
    </dataValidation>
    <dataValidation type="list" allowBlank="1" showInputMessage="1" showErrorMessage="1" sqref="E5 K4 H5:I5">
      <formula1>$A$16</formula1>
    </dataValidation>
    <dataValidation type="list" allowBlank="1" showInputMessage="1" showErrorMessage="1" sqref="E6 H6:I6">
      <formula1>$A$19</formula1>
    </dataValidation>
    <dataValidation type="decimal" operator="greaterThanOrEqual" allowBlank="1" showInputMessage="1" showErrorMessage="1" sqref="H2">
      <formula1>0</formula1>
    </dataValidation>
  </dataValidation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2" sqref="D2"/>
    </sheetView>
  </sheetViews>
  <sheetFormatPr defaultRowHeight="14.4" x14ac:dyDescent="0.3"/>
  <cols>
    <col min="4" max="4" width="9.109375" bestFit="1" customWidth="1"/>
  </cols>
  <sheetData>
    <row r="1" spans="1:4" s="226" customFormat="1" x14ac:dyDescent="0.3">
      <c r="A1" s="270" t="s">
        <v>778</v>
      </c>
      <c r="B1" s="270"/>
      <c r="C1" s="270"/>
      <c r="D1" s="227" t="s">
        <v>777</v>
      </c>
    </row>
    <row r="2" spans="1:4" x14ac:dyDescent="0.3">
      <c r="A2" s="253" t="s">
        <v>774</v>
      </c>
      <c r="B2" s="253"/>
      <c r="C2" s="253"/>
      <c r="D2" s="228">
        <v>5500</v>
      </c>
    </row>
    <row r="3" spans="1:4" s="226" customFormat="1" x14ac:dyDescent="0.3">
      <c r="A3" s="253" t="s">
        <v>775</v>
      </c>
      <c r="B3" s="253"/>
      <c r="C3" s="253"/>
      <c r="D3" s="228">
        <v>2700</v>
      </c>
    </row>
    <row r="4" spans="1:4" s="226" customFormat="1" x14ac:dyDescent="0.3">
      <c r="A4" s="253" t="s">
        <v>776</v>
      </c>
      <c r="B4" s="253"/>
      <c r="C4" s="253"/>
      <c r="D4" s="228">
        <v>3000</v>
      </c>
    </row>
    <row r="5" spans="1:4" x14ac:dyDescent="0.3">
      <c r="A5" s="253" t="s">
        <v>773</v>
      </c>
      <c r="B5" s="253"/>
      <c r="C5" s="253"/>
      <c r="D5" s="228">
        <v>8117</v>
      </c>
    </row>
    <row r="6" spans="1:4" x14ac:dyDescent="0.3">
      <c r="A6" s="253" t="s">
        <v>772</v>
      </c>
      <c r="B6" s="253"/>
      <c r="C6" s="253"/>
      <c r="D6" s="228">
        <v>3500</v>
      </c>
    </row>
    <row r="7" spans="1:4" x14ac:dyDescent="0.3">
      <c r="A7" s="253" t="s">
        <v>771</v>
      </c>
      <c r="B7" s="253"/>
      <c r="C7" s="253"/>
      <c r="D7" s="228">
        <v>350</v>
      </c>
    </row>
  </sheetData>
  <mergeCells count="7">
    <mergeCell ref="A6:C6"/>
    <mergeCell ref="A7:C7"/>
    <mergeCell ref="A1:C1"/>
    <mergeCell ref="A2:C2"/>
    <mergeCell ref="A3:C3"/>
    <mergeCell ref="A4:C4"/>
    <mergeCell ref="A5:C5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selection activeCell="E28" sqref="E28"/>
    </sheetView>
  </sheetViews>
  <sheetFormatPr defaultRowHeight="14.4" x14ac:dyDescent="0.3"/>
  <cols>
    <col min="1" max="1" width="5.88671875" style="224" customWidth="1"/>
  </cols>
  <sheetData>
    <row r="1" spans="1:9" ht="15" thickBot="1" x14ac:dyDescent="0.35">
      <c r="A1" s="44" t="s">
        <v>82</v>
      </c>
    </row>
    <row r="2" spans="1:9" x14ac:dyDescent="0.3">
      <c r="A2" s="55" t="s">
        <v>28</v>
      </c>
      <c r="B2" t="s">
        <v>431</v>
      </c>
    </row>
    <row r="3" spans="1:9" x14ac:dyDescent="0.3">
      <c r="A3" s="35" t="s">
        <v>30</v>
      </c>
    </row>
    <row r="4" spans="1:9" x14ac:dyDescent="0.3">
      <c r="A4" s="35" t="s">
        <v>31</v>
      </c>
      <c r="B4" t="s">
        <v>717</v>
      </c>
      <c r="C4" t="s">
        <v>718</v>
      </c>
    </row>
    <row r="5" spans="1:9" x14ac:dyDescent="0.3">
      <c r="A5" s="35" t="s">
        <v>32</v>
      </c>
    </row>
    <row r="6" spans="1:9" x14ac:dyDescent="0.3">
      <c r="A6" s="35" t="s">
        <v>33</v>
      </c>
    </row>
    <row r="7" spans="1:9" ht="15" thickBot="1" x14ac:dyDescent="0.35">
      <c r="A7" s="47" t="s">
        <v>191</v>
      </c>
    </row>
    <row r="8" spans="1:9" ht="15" thickBot="1" x14ac:dyDescent="0.35">
      <c r="A8" s="50" t="s">
        <v>34</v>
      </c>
      <c r="B8" t="s">
        <v>431</v>
      </c>
      <c r="C8" t="s">
        <v>719</v>
      </c>
      <c r="D8" t="s">
        <v>720</v>
      </c>
      <c r="E8" t="s">
        <v>721</v>
      </c>
    </row>
    <row r="9" spans="1:9" x14ac:dyDescent="0.3">
      <c r="A9" s="40" t="s">
        <v>36</v>
      </c>
      <c r="B9" t="s">
        <v>662</v>
      </c>
      <c r="C9" t="s">
        <v>722</v>
      </c>
      <c r="D9" t="s">
        <v>723</v>
      </c>
      <c r="E9" t="s">
        <v>724</v>
      </c>
      <c r="F9" t="s">
        <v>725</v>
      </c>
      <c r="G9" t="s">
        <v>726</v>
      </c>
      <c r="H9" t="s">
        <v>290</v>
      </c>
      <c r="I9" t="s">
        <v>484</v>
      </c>
    </row>
    <row r="10" spans="1:9" x14ac:dyDescent="0.3">
      <c r="A10" s="35" t="s">
        <v>37</v>
      </c>
      <c r="B10" t="s">
        <v>727</v>
      </c>
      <c r="C10" t="s">
        <v>728</v>
      </c>
      <c r="D10" t="s">
        <v>720</v>
      </c>
      <c r="E10" t="s">
        <v>729</v>
      </c>
      <c r="F10" t="s">
        <v>730</v>
      </c>
      <c r="G10" t="s">
        <v>731</v>
      </c>
      <c r="H10" t="s">
        <v>725</v>
      </c>
    </row>
    <row r="11" spans="1:9" x14ac:dyDescent="0.3">
      <c r="A11" s="35" t="s">
        <v>38</v>
      </c>
    </row>
    <row r="12" spans="1:9" x14ac:dyDescent="0.3">
      <c r="A12" s="35" t="s">
        <v>73</v>
      </c>
    </row>
    <row r="13" spans="1:9" x14ac:dyDescent="0.3">
      <c r="A13" s="35" t="s">
        <v>74</v>
      </c>
    </row>
    <row r="14" spans="1:9" x14ac:dyDescent="0.3">
      <c r="A14" s="35" t="s">
        <v>75</v>
      </c>
    </row>
    <row r="15" spans="1:9" x14ac:dyDescent="0.3">
      <c r="A15" s="35" t="s">
        <v>76</v>
      </c>
    </row>
    <row r="16" spans="1:9" x14ac:dyDescent="0.3">
      <c r="A16" s="35" t="s">
        <v>77</v>
      </c>
    </row>
    <row r="17" spans="1:5" x14ac:dyDescent="0.3">
      <c r="A17" s="35" t="s">
        <v>78</v>
      </c>
    </row>
    <row r="18" spans="1:5" ht="15" thickBot="1" x14ac:dyDescent="0.35">
      <c r="A18" s="76" t="s">
        <v>687</v>
      </c>
    </row>
    <row r="19" spans="1:5" ht="15" thickBot="1" x14ac:dyDescent="0.35">
      <c r="A19" s="50" t="s">
        <v>39</v>
      </c>
    </row>
    <row r="20" spans="1:5" x14ac:dyDescent="0.3">
      <c r="A20" s="40" t="s">
        <v>41</v>
      </c>
    </row>
    <row r="21" spans="1:5" x14ac:dyDescent="0.3">
      <c r="A21" s="35" t="s">
        <v>42</v>
      </c>
    </row>
    <row r="22" spans="1:5" x14ac:dyDescent="0.3">
      <c r="A22" s="35" t="s">
        <v>43</v>
      </c>
    </row>
    <row r="23" spans="1:5" ht="15" thickBot="1" x14ac:dyDescent="0.35">
      <c r="A23" s="47" t="s">
        <v>44</v>
      </c>
    </row>
    <row r="24" spans="1:5" x14ac:dyDescent="0.3">
      <c r="A24" s="40" t="s">
        <v>29</v>
      </c>
    </row>
    <row r="25" spans="1:5" ht="15" thickBot="1" x14ac:dyDescent="0.35">
      <c r="A25" s="47" t="s">
        <v>35</v>
      </c>
    </row>
    <row r="26" spans="1:5" ht="15" thickBot="1" x14ac:dyDescent="0.35">
      <c r="A26" s="76" t="s">
        <v>45</v>
      </c>
      <c r="B26" t="s">
        <v>724</v>
      </c>
    </row>
    <row r="27" spans="1:5" ht="15" thickBot="1" x14ac:dyDescent="0.35">
      <c r="A27" s="76" t="s">
        <v>40</v>
      </c>
      <c r="B27" s="224" t="s">
        <v>724</v>
      </c>
      <c r="C27" t="s">
        <v>431</v>
      </c>
      <c r="D27" t="s">
        <v>732</v>
      </c>
      <c r="E27" t="s">
        <v>733</v>
      </c>
    </row>
    <row r="28" spans="1:5" ht="15" thickBot="1" x14ac:dyDescent="0.35">
      <c r="A28" s="50" t="s">
        <v>46</v>
      </c>
    </row>
    <row r="29" spans="1:5" ht="15" thickBot="1" x14ac:dyDescent="0.35">
      <c r="A29" s="50" t="s">
        <v>47</v>
      </c>
    </row>
    <row r="30" spans="1:5" ht="15" thickBot="1" x14ac:dyDescent="0.35">
      <c r="A30" s="50" t="s">
        <v>87</v>
      </c>
    </row>
    <row r="31" spans="1:5" x14ac:dyDescent="0.3">
      <c r="A31" s="40" t="s">
        <v>141</v>
      </c>
    </row>
    <row r="32" spans="1:5" ht="15" thickBot="1" x14ac:dyDescent="0.35">
      <c r="A32" s="47" t="s">
        <v>544</v>
      </c>
    </row>
    <row r="33" spans="1:1" x14ac:dyDescent="0.3">
      <c r="A33" s="55" t="s">
        <v>545</v>
      </c>
    </row>
    <row r="34" spans="1:1" ht="15" thickBot="1" x14ac:dyDescent="0.35">
      <c r="A34" s="57" t="s">
        <v>546</v>
      </c>
    </row>
    <row r="35" spans="1:1" ht="15" thickBot="1" x14ac:dyDescent="0.35">
      <c r="A35" s="50" t="s">
        <v>547</v>
      </c>
    </row>
    <row r="36" spans="1:1" x14ac:dyDescent="0.3">
      <c r="A36"/>
    </row>
    <row r="37" spans="1:1" x14ac:dyDescent="0.3">
      <c r="A37"/>
    </row>
    <row r="38" spans="1:1" x14ac:dyDescent="0.3">
      <c r="A38"/>
    </row>
    <row r="39" spans="1:1" x14ac:dyDescent="0.3">
      <c r="A39"/>
    </row>
    <row r="40" spans="1:1" x14ac:dyDescent="0.3">
      <c r="A40"/>
    </row>
    <row r="41" spans="1:1" x14ac:dyDescent="0.3">
      <c r="A41"/>
    </row>
    <row r="42" spans="1:1" x14ac:dyDescent="0.3">
      <c r="A42"/>
    </row>
    <row r="43" spans="1:1" x14ac:dyDescent="0.3">
      <c r="A43"/>
    </row>
    <row r="44" spans="1:1" x14ac:dyDescent="0.3">
      <c r="A44"/>
    </row>
  </sheetData>
  <conditionalFormatting sqref="A10">
    <cfRule type="expression" dxfId="164" priority="139">
      <formula>$J$1&gt;($J$10+($E$10*0.125))</formula>
    </cfRule>
  </conditionalFormatting>
  <conditionalFormatting sqref="A21">
    <cfRule type="expression" dxfId="163" priority="109">
      <formula>$J$1&gt;($J$21+($E$21*0.125))</formula>
    </cfRule>
    <cfRule type="expression" dxfId="162" priority="110">
      <formula>$J$1&gt;($J$21)</formula>
    </cfRule>
    <cfRule type="expression" dxfId="161" priority="111">
      <formula>$J$1&gt;($J$21-($E$21*0.125))</formula>
    </cfRule>
  </conditionalFormatting>
  <conditionalFormatting sqref="A31">
    <cfRule type="expression" dxfId="160" priority="79">
      <formula>$J$1&gt;($J$31+($E$31*0.125))</formula>
    </cfRule>
  </conditionalFormatting>
  <conditionalFormatting sqref="A30">
    <cfRule type="expression" dxfId="159" priority="7">
      <formula>$I$1&gt;($I$30+($C$30*0.125))</formula>
    </cfRule>
    <cfRule type="expression" dxfId="158" priority="9">
      <formula>$I$1&gt;($I$30-($C$30*0.125))</formula>
    </cfRule>
  </conditionalFormatting>
  <conditionalFormatting sqref="A30">
    <cfRule type="expression" dxfId="157" priority="8">
      <formula>$I$1&gt;($I$30)</formula>
    </cfRule>
  </conditionalFormatting>
  <conditionalFormatting sqref="A32">
    <cfRule type="expression" dxfId="156" priority="1">
      <formula>$I$1&gt;($I$32+($C$32*0.125))</formula>
    </cfRule>
    <cfRule type="expression" dxfId="155" priority="2">
      <formula>$I$1&gt;($I$32)</formula>
    </cfRule>
    <cfRule type="expression" dxfId="154" priority="3">
      <formula>$I$1&gt;($I$32-($C$32*0.125))</formula>
    </cfRule>
  </conditionalFormatting>
  <conditionalFormatting sqref="A31">
    <cfRule type="expression" dxfId="153" priority="4">
      <formula>$I$1&gt;($I$31+($C$31*0.125))</formula>
    </cfRule>
    <cfRule type="expression" dxfId="152" priority="5">
      <formula>$I$1&gt;($I$31)</formula>
    </cfRule>
    <cfRule type="expression" dxfId="151" priority="6">
      <formula>$I$1&gt;($I$31-($C$31*0.125))</formula>
    </cfRule>
  </conditionalFormatting>
  <conditionalFormatting sqref="A29">
    <cfRule type="expression" dxfId="150" priority="10">
      <formula>$I$1&gt;($I$29+($C$29*0.125))</formula>
    </cfRule>
    <cfRule type="expression" dxfId="149" priority="11">
      <formula>$I$1&gt;($I$29)</formula>
    </cfRule>
    <cfRule type="expression" dxfId="148" priority="12">
      <formula>$I$1&gt;($I$29-($C$29*0.125))</formula>
    </cfRule>
  </conditionalFormatting>
  <conditionalFormatting sqref="A28">
    <cfRule type="expression" dxfId="147" priority="13">
      <formula>$I$1&gt;($I$28+($C$28*0.125))</formula>
    </cfRule>
    <cfRule type="expression" dxfId="146" priority="14">
      <formula>$I$1&gt;($I$28)</formula>
    </cfRule>
    <cfRule type="expression" dxfId="145" priority="15">
      <formula>$I$1&gt;($I$28-($C$28*0.125))</formula>
    </cfRule>
  </conditionalFormatting>
  <conditionalFormatting sqref="A27">
    <cfRule type="expression" dxfId="144" priority="16">
      <formula>$I$1&gt;($I$27+($C$27*0.125))</formula>
    </cfRule>
    <cfRule type="expression" dxfId="143" priority="17">
      <formula>$I$1&gt;($I$27)</formula>
    </cfRule>
    <cfRule type="expression" dxfId="142" priority="18">
      <formula>$I$1&gt;($I$27-($C$27*0.125))</formula>
    </cfRule>
  </conditionalFormatting>
  <conditionalFormatting sqref="A26">
    <cfRule type="expression" dxfId="141" priority="19">
      <formula>$I$1&gt;($I$26+($C$26*0.125))</formula>
    </cfRule>
    <cfRule type="expression" dxfId="140" priority="20">
      <formula>$I$1&gt;($I$26)</formula>
    </cfRule>
    <cfRule type="expression" dxfId="139" priority="21">
      <formula>$I$1&gt;($I$26-($C$26*0.125))</formula>
    </cfRule>
  </conditionalFormatting>
  <conditionalFormatting sqref="A25">
    <cfRule type="expression" dxfId="138" priority="22">
      <formula>$I$1&gt;($I$25+($C$25*0.125))</formula>
    </cfRule>
    <cfRule type="expression" dxfId="137" priority="23">
      <formula>$I$1&gt;($I$25)</formula>
    </cfRule>
    <cfRule type="expression" dxfId="136" priority="24">
      <formula>$I$1&gt;($I$25-($C$25*0.125))</formula>
    </cfRule>
  </conditionalFormatting>
  <conditionalFormatting sqref="A24">
    <cfRule type="expression" dxfId="135" priority="25">
      <formula>$I$1&gt;($I$24+($C$24*0.125))</formula>
    </cfRule>
    <cfRule type="expression" dxfId="134" priority="26">
      <formula>$I$1&gt;($I$24)</formula>
    </cfRule>
    <cfRule type="expression" dxfId="133" priority="27">
      <formula>$I$1&gt;($I$24-($C$24*0.125))</formula>
    </cfRule>
  </conditionalFormatting>
  <conditionalFormatting sqref="A23">
    <cfRule type="expression" dxfId="132" priority="28">
      <formula>$I$1&gt;($I$23+($C$23*0.125))</formula>
    </cfRule>
    <cfRule type="expression" dxfId="131" priority="29">
      <formula>$I$1&gt;($I$23)</formula>
    </cfRule>
    <cfRule type="expression" dxfId="130" priority="30">
      <formula>$I$1&gt;($I$23-($C$23*0.125))</formula>
    </cfRule>
  </conditionalFormatting>
  <conditionalFormatting sqref="A22">
    <cfRule type="expression" dxfId="129" priority="31">
      <formula>$I$1&gt;($I$22+($C$22*0.125))</formula>
    </cfRule>
    <cfRule type="expression" dxfId="128" priority="32">
      <formula>$I$1&gt;($I$22)</formula>
    </cfRule>
    <cfRule type="expression" dxfId="127" priority="33">
      <formula>$I$1&gt;($I$22-($C$22*0.125))</formula>
    </cfRule>
  </conditionalFormatting>
  <conditionalFormatting sqref="A21">
    <cfRule type="expression" dxfId="126" priority="34">
      <formula>$I$1&gt;($I$21+($C$21*0.125))</formula>
    </cfRule>
    <cfRule type="expression" dxfId="125" priority="35">
      <formula>$I$1&gt;($I$21)</formula>
    </cfRule>
    <cfRule type="expression" dxfId="124" priority="36">
      <formula>$I$1&gt;($I$21-($C$21*0.125))</formula>
    </cfRule>
  </conditionalFormatting>
  <conditionalFormatting sqref="A20">
    <cfRule type="expression" dxfId="123" priority="37">
      <formula>$I$1&gt;($I$20+($C$20*0.125))</formula>
    </cfRule>
    <cfRule type="expression" dxfId="122" priority="38">
      <formula>$I$1&gt;($I$20)</formula>
    </cfRule>
    <cfRule type="expression" dxfId="121" priority="39">
      <formula>$I$1&gt;($I$20-($C$20*0.125))</formula>
    </cfRule>
  </conditionalFormatting>
  <conditionalFormatting sqref="A19">
    <cfRule type="expression" dxfId="120" priority="40">
      <formula>$I$1&gt;($I$19+($C$19*0.125))</formula>
    </cfRule>
    <cfRule type="expression" dxfId="119" priority="41">
      <formula>$I$1&gt;($I$19)</formula>
    </cfRule>
    <cfRule type="expression" dxfId="118" priority="42">
      <formula>$I$1&gt;($I$19-($C$19*0.125))</formula>
    </cfRule>
  </conditionalFormatting>
  <conditionalFormatting sqref="A16">
    <cfRule type="expression" dxfId="117" priority="46">
      <formula>$I$1&gt;($I$16+($C$16*0.125))</formula>
    </cfRule>
    <cfRule type="expression" dxfId="116" priority="47">
      <formula>$I$1&gt;($I$16)</formula>
    </cfRule>
    <cfRule type="expression" dxfId="115" priority="48">
      <formula>$I$1&gt;($I$16-($C$16*0.125))</formula>
    </cfRule>
  </conditionalFormatting>
  <conditionalFormatting sqref="A15">
    <cfRule type="expression" dxfId="114" priority="49">
      <formula>$I$1&gt;($I$15+($C$15*0.125))</formula>
    </cfRule>
    <cfRule type="expression" dxfId="113" priority="50">
      <formula>$I$1&gt;($I$15)</formula>
    </cfRule>
    <cfRule type="expression" dxfId="112" priority="51">
      <formula>$I$1&gt;($I$15-($C$15*0.125))</formula>
    </cfRule>
  </conditionalFormatting>
  <conditionalFormatting sqref="A14">
    <cfRule type="expression" dxfId="111" priority="52">
      <formula>$I$1&gt;($I$14+($C$14*0.125))</formula>
    </cfRule>
    <cfRule type="expression" dxfId="110" priority="53">
      <formula>$I$1&gt;($I$14)</formula>
    </cfRule>
    <cfRule type="expression" dxfId="109" priority="54">
      <formula>$I$1&gt;($I$14-($C$14*0.125))</formula>
    </cfRule>
  </conditionalFormatting>
  <conditionalFormatting sqref="A13">
    <cfRule type="expression" dxfId="108" priority="55">
      <formula>$I$1&gt;($I$13+($C$13*0.125))</formula>
    </cfRule>
    <cfRule type="expression" dxfId="107" priority="56">
      <formula>$I$1&gt;($I$13)</formula>
    </cfRule>
    <cfRule type="expression" dxfId="106" priority="57">
      <formula>$I$1&gt;($I$13-($C$13*0.125))</formula>
    </cfRule>
  </conditionalFormatting>
  <conditionalFormatting sqref="A12">
    <cfRule type="expression" dxfId="105" priority="58">
      <formula>$I$1&gt;($I$12+($C$12*0.125))</formula>
    </cfRule>
    <cfRule type="expression" dxfId="104" priority="59">
      <formula>$I$1&gt;($I$12)</formula>
    </cfRule>
    <cfRule type="expression" dxfId="103" priority="60">
      <formula>$I$1&gt;($I$12-($C$12*0.125))</formula>
    </cfRule>
  </conditionalFormatting>
  <conditionalFormatting sqref="A11">
    <cfRule type="expression" dxfId="102" priority="61">
      <formula>$I$1&gt;($I$11+($C$11*0.125))</formula>
    </cfRule>
    <cfRule type="expression" dxfId="101" priority="62">
      <formula>$I$1&gt;($I$11)</formula>
    </cfRule>
    <cfRule type="expression" dxfId="100" priority="63">
      <formula>$I$1&gt;($I$11-($C$11*0.125))</formula>
    </cfRule>
  </conditionalFormatting>
  <conditionalFormatting sqref="A10">
    <cfRule type="expression" dxfId="99" priority="64">
      <formula>$I$1&gt;($I$10+($C$10*0.125))</formula>
    </cfRule>
    <cfRule type="expression" dxfId="98" priority="65">
      <formula>$I$1&gt;($I$10)</formula>
    </cfRule>
    <cfRule type="expression" dxfId="97" priority="66">
      <formula>$I$1&gt;($I$10-($C$10*0.125))</formula>
    </cfRule>
  </conditionalFormatting>
  <conditionalFormatting sqref="A9">
    <cfRule type="expression" dxfId="96" priority="67">
      <formula>$I$1&gt;($I$9+($C$9*0.125))</formula>
    </cfRule>
    <cfRule type="expression" dxfId="95" priority="69">
      <formula>$I$1&gt;($I$9-($C$9*0.125))</formula>
    </cfRule>
  </conditionalFormatting>
  <conditionalFormatting sqref="A9">
    <cfRule type="expression" dxfId="94" priority="68">
      <formula>$I$1&gt;($I$9)</formula>
    </cfRule>
  </conditionalFormatting>
  <conditionalFormatting sqref="A34">
    <cfRule type="expression" dxfId="93" priority="70">
      <formula>$J$1&gt;($J$34+($E$34*0.125))</formula>
    </cfRule>
    <cfRule type="expression" dxfId="92" priority="71">
      <formula>$J$1&gt;($J$34)</formula>
    </cfRule>
    <cfRule type="expression" dxfId="91" priority="72">
      <formula>$J$1&gt;($J$34-($E$34*0.125))</formula>
    </cfRule>
  </conditionalFormatting>
  <conditionalFormatting sqref="A33">
    <cfRule type="expression" dxfId="90" priority="73">
      <formula>$J$1&gt;($J$33+($E$33*0.125))</formula>
    </cfRule>
    <cfRule type="expression" dxfId="89" priority="74">
      <formula>$J$1&gt;($J$33)</formula>
    </cfRule>
    <cfRule type="expression" dxfId="88" priority="75">
      <formula>$J$1&gt;($J$33-($E$33*0.125))</formula>
    </cfRule>
  </conditionalFormatting>
  <conditionalFormatting sqref="A32">
    <cfRule type="expression" dxfId="87" priority="76">
      <formula>$J$1&gt;($J$32+($E$32*0.125))</formula>
    </cfRule>
    <cfRule type="expression" dxfId="86" priority="77">
      <formula>$J$1&gt;($J$32)</formula>
    </cfRule>
    <cfRule type="expression" dxfId="85" priority="78">
      <formula>$J$1&gt;($J$32-($E$32*0.125))</formula>
    </cfRule>
  </conditionalFormatting>
  <conditionalFormatting sqref="A31">
    <cfRule type="expression" dxfId="84" priority="80">
      <formula>$J$1&gt;($J$31)</formula>
    </cfRule>
    <cfRule type="expression" dxfId="83" priority="81">
      <formula>$J$1&gt;($J$31-($E$31*0.125))</formula>
    </cfRule>
  </conditionalFormatting>
  <conditionalFormatting sqref="A30">
    <cfRule type="expression" dxfId="82" priority="82">
      <formula>$J$1&gt;($J$30+($E$30*0.125))</formula>
    </cfRule>
    <cfRule type="expression" dxfId="81" priority="83">
      <formula>$J$1&gt;($J$30)</formula>
    </cfRule>
    <cfRule type="expression" dxfId="80" priority="84">
      <formula>$J$1&gt;($J$30-($E$30*0.125))</formula>
    </cfRule>
  </conditionalFormatting>
  <conditionalFormatting sqref="A29">
    <cfRule type="expression" dxfId="79" priority="85">
      <formula>$J$1&gt;($J$29+($E$29*0.125))</formula>
    </cfRule>
    <cfRule type="expression" dxfId="78" priority="86">
      <formula>$J$1&gt;($J$29)</formula>
    </cfRule>
    <cfRule type="expression" dxfId="77" priority="87">
      <formula>$J$1&gt;($J$29-($E$29*0.125))</formula>
    </cfRule>
  </conditionalFormatting>
  <conditionalFormatting sqref="A28">
    <cfRule type="expression" dxfId="76" priority="88">
      <formula>$J$1&gt;($J$28+($E$28*0.125))</formula>
    </cfRule>
    <cfRule type="expression" dxfId="75" priority="89">
      <formula>$J$1&gt;($J$28)</formula>
    </cfRule>
    <cfRule type="expression" dxfId="74" priority="90">
      <formula>$J$1&gt;($J$28-($E$28*0.125))</formula>
    </cfRule>
  </conditionalFormatting>
  <conditionalFormatting sqref="A27">
    <cfRule type="expression" dxfId="73" priority="91">
      <formula>$J$1&gt;($J$27+($E$27*0.125))</formula>
    </cfRule>
    <cfRule type="expression" dxfId="72" priority="92">
      <formula>$J$1&gt;($J$27)</formula>
    </cfRule>
    <cfRule type="expression" dxfId="71" priority="93">
      <formula>$J$1&gt;($J$27-($E$27*0.125))</formula>
    </cfRule>
  </conditionalFormatting>
  <conditionalFormatting sqref="A26">
    <cfRule type="expression" dxfId="70" priority="94">
      <formula>$J$1&gt;($J$26+($E$26*0.125))</formula>
    </cfRule>
    <cfRule type="expression" dxfId="69" priority="95">
      <formula>$J$1&gt;($J$26)</formula>
    </cfRule>
    <cfRule type="expression" dxfId="68" priority="96">
      <formula>$J$1&gt;($J$26-($E$26*0.125))</formula>
    </cfRule>
  </conditionalFormatting>
  <conditionalFormatting sqref="A25">
    <cfRule type="expression" dxfId="67" priority="97">
      <formula>$J$1&gt;($J$25+($E$25*0.125))</formula>
    </cfRule>
    <cfRule type="expression" dxfId="66" priority="98">
      <formula>$J$1&gt;($J$25)</formula>
    </cfRule>
    <cfRule type="expression" dxfId="65" priority="99">
      <formula>$J$1&gt;($J$25-($E$25*0.125))</formula>
    </cfRule>
  </conditionalFormatting>
  <conditionalFormatting sqref="A24">
    <cfRule type="expression" dxfId="64" priority="100">
      <formula>$J$1&gt;($J$24+($E$24*0.125))</formula>
    </cfRule>
    <cfRule type="expression" dxfId="63" priority="101">
      <formula>$J$1&gt;($J$24)</formula>
    </cfRule>
    <cfRule type="expression" dxfId="62" priority="102">
      <formula>$J$1&gt;($J$24-($E$24*0.125))</formula>
    </cfRule>
  </conditionalFormatting>
  <conditionalFormatting sqref="A23">
    <cfRule type="expression" dxfId="61" priority="103">
      <formula>$J$1&gt;($J$23+($E$23*0.125))</formula>
    </cfRule>
    <cfRule type="expression" dxfId="60" priority="104">
      <formula>$J$1&gt;($J$23)</formula>
    </cfRule>
    <cfRule type="expression" dxfId="59" priority="105">
      <formula>$J$1&gt;($J$23-($E$23*0.125))</formula>
    </cfRule>
  </conditionalFormatting>
  <conditionalFormatting sqref="A22">
    <cfRule type="expression" dxfId="58" priority="106">
      <formula>$J$1&gt;($J$22+($E$22*0.125))</formula>
    </cfRule>
    <cfRule type="expression" dxfId="57" priority="107">
      <formula>$J$1&gt;($J$22)</formula>
    </cfRule>
    <cfRule type="expression" dxfId="56" priority="108">
      <formula>$J$1&gt;($J$22-($E$22*0.125))</formula>
    </cfRule>
  </conditionalFormatting>
  <conditionalFormatting sqref="A20">
    <cfRule type="expression" dxfId="55" priority="112">
      <formula>$J$1&gt;($J$20+($E$20*0.125))</formula>
    </cfRule>
    <cfRule type="expression" dxfId="54" priority="113">
      <formula>$J$1&gt;($J$20)</formula>
    </cfRule>
    <cfRule type="expression" dxfId="53" priority="114">
      <formula>$J$1&gt;($J$20-($E$20*0.125))</formula>
    </cfRule>
  </conditionalFormatting>
  <conditionalFormatting sqref="A19">
    <cfRule type="expression" dxfId="52" priority="115">
      <formula>$J$1&gt;($J$19+($E$19*0.125))</formula>
    </cfRule>
    <cfRule type="expression" dxfId="51" priority="116">
      <formula>$J$1&gt;($J$19)</formula>
    </cfRule>
    <cfRule type="expression" dxfId="50" priority="117">
      <formula>$J$1&gt;($J$19-($E$19*0.125))</formula>
    </cfRule>
  </conditionalFormatting>
  <conditionalFormatting sqref="A17:A18">
    <cfRule type="expression" dxfId="49" priority="118">
      <formula>$J$1&gt;($J$17+($E$17*0.125))</formula>
    </cfRule>
    <cfRule type="expression" dxfId="48" priority="119">
      <formula>$J$1&gt;($J$17)</formula>
    </cfRule>
    <cfRule type="expression" dxfId="47" priority="120">
      <formula>$J$1&gt;($J$17-($E$17*0.125))</formula>
    </cfRule>
  </conditionalFormatting>
  <conditionalFormatting sqref="A16">
    <cfRule type="expression" dxfId="46" priority="121">
      <formula>$J$1&gt;($J$16+($E$16*0.125))</formula>
    </cfRule>
    <cfRule type="expression" dxfId="45" priority="122">
      <formula>$J$1&gt;($J$16)</formula>
    </cfRule>
    <cfRule type="expression" dxfId="44" priority="123">
      <formula>$J$1&gt;($J$16-($E$16*0.125))</formula>
    </cfRule>
  </conditionalFormatting>
  <conditionalFormatting sqref="A15">
    <cfRule type="expression" dxfId="43" priority="124">
      <formula>$J$1&gt;($J$15+($E$15*0.125))</formula>
    </cfRule>
    <cfRule type="expression" dxfId="42" priority="125">
      <formula>$J$1&gt;($J$15)</formula>
    </cfRule>
    <cfRule type="expression" dxfId="41" priority="126">
      <formula>$J$1&gt;($J$15-($E$15*0.125))</formula>
    </cfRule>
  </conditionalFormatting>
  <conditionalFormatting sqref="A14">
    <cfRule type="expression" dxfId="40" priority="127">
      <formula>$J$1&gt;($J$14+($E$14*0.125))</formula>
    </cfRule>
    <cfRule type="expression" dxfId="39" priority="128">
      <formula>$J$1&gt;($J$14)</formula>
    </cfRule>
    <cfRule type="expression" dxfId="38" priority="129">
      <formula>$J$1&gt;($J$14-($E$14*0.125))</formula>
    </cfRule>
  </conditionalFormatting>
  <conditionalFormatting sqref="A13">
    <cfRule type="expression" dxfId="37" priority="130">
      <formula>$J$1&gt;($J$13+($E$13*0.125))</formula>
    </cfRule>
    <cfRule type="expression" dxfId="36" priority="131">
      <formula>$J$1&gt;($J$13)</formula>
    </cfRule>
    <cfRule type="expression" dxfId="35" priority="132">
      <formula>$J$1&gt;($J$13-($E$13*0.125))</formula>
    </cfRule>
  </conditionalFormatting>
  <conditionalFormatting sqref="A12">
    <cfRule type="expression" dxfId="34" priority="133">
      <formula>$J$1&gt;($J$12+($E$12*0.125))</formula>
    </cfRule>
    <cfRule type="expression" dxfId="33" priority="134">
      <formula>$J$1&gt;($J$12)</formula>
    </cfRule>
    <cfRule type="expression" dxfId="32" priority="135">
      <formula>$J$1&gt;($J$12-($E$12*0.125))</formula>
    </cfRule>
  </conditionalFormatting>
  <conditionalFormatting sqref="A11">
    <cfRule type="expression" dxfId="31" priority="136">
      <formula>$J$1&gt;($J$11+($E$11*0.125))</formula>
    </cfRule>
    <cfRule type="expression" dxfId="30" priority="137">
      <formula>$J$1&gt;($J$11)</formula>
    </cfRule>
    <cfRule type="expression" dxfId="29" priority="138">
      <formula>$J$1&gt;($J$11-($E$11*0.125))</formula>
    </cfRule>
  </conditionalFormatting>
  <conditionalFormatting sqref="A10">
    <cfRule type="expression" dxfId="28" priority="140">
      <formula>$J$1&gt;($J$10)</formula>
    </cfRule>
    <cfRule type="expression" dxfId="27" priority="141">
      <formula>$J$1&gt;($J$10-($E$10*0.125))</formula>
    </cfRule>
  </conditionalFormatting>
  <conditionalFormatting sqref="A9">
    <cfRule type="expression" dxfId="26" priority="142">
      <formula>$J$1&gt;($J$9+($E$9*0.125))</formula>
    </cfRule>
    <cfRule type="expression" dxfId="25" priority="143">
      <formula>$J$1&gt;($J$9)</formula>
    </cfRule>
    <cfRule type="expression" dxfId="24" priority="144">
      <formula>$J$1&gt;($J$9-($E$9*0.125))</formula>
    </cfRule>
  </conditionalFormatting>
  <conditionalFormatting sqref="A8">
    <cfRule type="expression" dxfId="23" priority="145">
      <formula>$J$1&gt;($J$8+($E$8*0.125))</formula>
    </cfRule>
    <cfRule type="expression" dxfId="22" priority="146">
      <formula>$J$1&gt;($J$8)</formula>
    </cfRule>
    <cfRule type="expression" dxfId="21" priority="147">
      <formula>$J$1&gt;($J$8-($E$8*0.125))</formula>
    </cfRule>
  </conditionalFormatting>
  <conditionalFormatting sqref="A7">
    <cfRule type="expression" dxfId="20" priority="148">
      <formula>$J$1&gt;($J$7+($E$7*0.125))</formula>
    </cfRule>
    <cfRule type="expression" dxfId="19" priority="149">
      <formula>$J$1&gt;($J$7)</formula>
    </cfRule>
    <cfRule type="expression" dxfId="18" priority="150">
      <formula>$J$1&gt;($J$7-($E$7*0.125))</formula>
    </cfRule>
  </conditionalFormatting>
  <conditionalFormatting sqref="A6">
    <cfRule type="expression" dxfId="17" priority="151">
      <formula>$J$1&gt;($J$6+($E$6*0.125))</formula>
    </cfRule>
    <cfRule type="expression" dxfId="16" priority="152">
      <formula>$J$1&gt;($J$6)</formula>
    </cfRule>
    <cfRule type="expression" dxfId="15" priority="153">
      <formula>$J$1&gt;($J$6-($E$6*0.125))</formula>
    </cfRule>
  </conditionalFormatting>
  <conditionalFormatting sqref="A5">
    <cfRule type="expression" dxfId="14" priority="154">
      <formula>$J$1&gt;($J$5+($E$5*0.125))</formula>
    </cfRule>
    <cfRule type="expression" dxfId="13" priority="155">
      <formula>$J$1&gt;($J$5)</formula>
    </cfRule>
    <cfRule type="expression" dxfId="12" priority="156">
      <formula>$J$1&gt;($J$5-($E$5*0.125))</formula>
    </cfRule>
  </conditionalFormatting>
  <conditionalFormatting sqref="A4">
    <cfRule type="expression" dxfId="11" priority="157">
      <formula>$J$1&gt;($J$4+($E$4*0.125))</formula>
    </cfRule>
    <cfRule type="expression" dxfId="10" priority="158">
      <formula>$J$1&gt;($J$4)</formula>
    </cfRule>
    <cfRule type="expression" dxfId="9" priority="159">
      <formula>$J$1&gt;($J$4-($E$4*0.125))</formula>
    </cfRule>
  </conditionalFormatting>
  <conditionalFormatting sqref="A3">
    <cfRule type="expression" dxfId="8" priority="160">
      <formula>$J$1&gt;($J$3+($E$3*0.125))</formula>
    </cfRule>
    <cfRule type="expression" dxfId="7" priority="161">
      <formula>$J$1&gt;($J$3)</formula>
    </cfRule>
    <cfRule type="expression" dxfId="6" priority="162">
      <formula>$J$1&gt;($J$3-($E$3*0.125))</formula>
    </cfRule>
  </conditionalFormatting>
  <conditionalFormatting sqref="A2">
    <cfRule type="expression" dxfId="5" priority="163">
      <formula>$J$1&gt;($J$2+($E$2*0.125))</formula>
    </cfRule>
    <cfRule type="expression" dxfId="4" priority="164">
      <formula>$J$1&gt;($J$2)</formula>
    </cfRule>
    <cfRule type="expression" dxfId="3" priority="165">
      <formula>$J$1&gt;($J$2-($E$2*0.125))</formula>
    </cfRule>
  </conditionalFormatting>
  <conditionalFormatting sqref="A18">
    <cfRule type="expression" dxfId="2" priority="43">
      <formula>$I$1&gt;($I$18+($C$18*0.125))</formula>
    </cfRule>
    <cfRule type="expression" dxfId="1" priority="44">
      <formula>$I$1&gt;($I$18)</formula>
    </cfRule>
    <cfRule type="expression" dxfId="0" priority="45">
      <formula>$I$1&gt;($I$18-($C$18*0.125))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Charts</vt:lpstr>
      </vt:variant>
      <vt:variant>
        <vt:i4>1</vt:i4>
      </vt:variant>
    </vt:vector>
  </HeadingPairs>
  <TitlesOfParts>
    <vt:vector size="12" baseType="lpstr">
      <vt:lpstr>Maintenance Codes</vt:lpstr>
      <vt:lpstr>Maintenance Records</vt:lpstr>
      <vt:lpstr>Maintenance Supplies</vt:lpstr>
      <vt:lpstr>Fault Codes</vt:lpstr>
      <vt:lpstr>Legalities</vt:lpstr>
      <vt:lpstr>Fuel Consumption</vt:lpstr>
      <vt:lpstr>Mods, Accessories, Parts, Tools</vt:lpstr>
      <vt:lpstr>Wishlist</vt:lpstr>
      <vt:lpstr>Calculators</vt:lpstr>
      <vt:lpstr>Weight</vt:lpstr>
      <vt:lpstr>Tool Roll</vt:lpstr>
      <vt:lpstr>Time vs Fuel Price per Gallon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2023-03-26T20:32:00Z</cp:lastPrinted>
  <dcterms:created xsi:type="dcterms:W3CDTF">2019-10-05T05:49:49Z</dcterms:created>
  <dcterms:modified xsi:type="dcterms:W3CDTF">2023-03-27T05:22:05Z</dcterms:modified>
</cp:coreProperties>
</file>